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autoCompressPictures="0"/>
  <mc:AlternateContent xmlns:mc="http://schemas.openxmlformats.org/markup-compatibility/2006">
    <mc:Choice Requires="x15">
      <x15ac:absPath xmlns:x15ac="http://schemas.microsoft.com/office/spreadsheetml/2010/11/ac" url="X:\CMRT-REACH-RoHS\CRT (Cobalt)\2.20\"/>
    </mc:Choice>
  </mc:AlternateContent>
  <xr:revisionPtr revIDLastSave="0" documentId="13_ncr:1_{EB438F05-ADCA-42F3-A683-1E119E4C8883}" xr6:coauthVersionLast="47" xr6:coauthVersionMax="47" xr10:uidLastSave="{00000000-0000-0000-0000-000000000000}"/>
  <workbookProtection workbookAlgorithmName="SHA-512" workbookHashValue="0x5uFPcrb8s73dYP3YKvANKqm2AnGP6Kd9bK7HSuZeQZw5x1rNqHZkfUZZoqLZBqeZrVP4QbekLPWfZ2Tb8gPg==" workbookSaltValue="hAkqLxSCkaHf1J3qTL/zTw==" workbookSpinCount="100000" lockStructure="1"/>
  <bookViews>
    <workbookView xWindow="2868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8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workbook>
</file>

<file path=xl/calcChain.xml><?xml version="1.0" encoding="utf-8"?>
<calcChain xmlns="http://schemas.openxmlformats.org/spreadsheetml/2006/main">
  <c r="B31" i="5" l="1"/>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G56" i="6" l="1"/>
  <c r="B56" i="6" s="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G53" i="6" s="1"/>
  <c r="J37" i="8"/>
  <c r="K37" i="8"/>
  <c r="J38" i="8"/>
  <c r="K38" i="8"/>
  <c r="J39" i="8"/>
  <c r="K39" i="8"/>
  <c r="J40" i="8"/>
  <c r="K40" i="8"/>
  <c r="J41" i="8"/>
  <c r="K41" i="8"/>
  <c r="J42" i="8"/>
  <c r="K42" i="8"/>
  <c r="J43" i="8"/>
  <c r="K43" i="8"/>
  <c r="J44" i="8"/>
  <c r="K44" i="8"/>
  <c r="J45" i="8"/>
  <c r="K45" i="8"/>
  <c r="J46" i="8"/>
  <c r="K46" i="8"/>
  <c r="J47" i="8"/>
  <c r="K47" i="8"/>
  <c r="J48" i="8"/>
  <c r="K48" i="8"/>
  <c r="J49" i="8"/>
  <c r="K49" i="8"/>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J565" i="5" s="1"/>
  <c r="V574" i="5"/>
  <c r="E574" i="5" s="1"/>
  <c r="X574" i="5" s="1"/>
  <c r="V578" i="5"/>
  <c r="F578" i="5" s="1"/>
  <c r="V589" i="5"/>
  <c r="G589" i="5" s="1"/>
  <c r="V590" i="5"/>
  <c r="E590" i="5" s="1"/>
  <c r="X590" i="5" s="1"/>
  <c r="V605" i="5"/>
  <c r="V610" i="5"/>
  <c r="H610" i="5" s="1"/>
  <c r="V613" i="5"/>
  <c r="V614" i="5"/>
  <c r="R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V718" i="5"/>
  <c r="G718" i="5" s="1"/>
  <c r="V730" i="5"/>
  <c r="J730" i="5" s="1"/>
  <c r="V750" i="5"/>
  <c r="G750" i="5" s="1"/>
  <c r="V758" i="5"/>
  <c r="G758" i="5" s="1"/>
  <c r="V773" i="5"/>
  <c r="G773" i="5" s="1"/>
  <c r="V821" i="5"/>
  <c r="G821" i="5" s="1"/>
  <c r="V854" i="5"/>
  <c r="F854" i="5" s="1"/>
  <c r="V878" i="5"/>
  <c r="J878" i="5" s="1"/>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E1630" i="5" s="1"/>
  <c r="X1630" i="5" s="1"/>
  <c r="V1645" i="5"/>
  <c r="J1645" i="5" s="1"/>
  <c r="V1646" i="5"/>
  <c r="V1670" i="5"/>
  <c r="F1670" i="5" s="1"/>
  <c r="V1686" i="5"/>
  <c r="F1686" i="5" s="1"/>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I1807" i="5" s="1"/>
  <c r="V1811" i="5"/>
  <c r="V1814" i="5"/>
  <c r="V1819" i="5"/>
  <c r="V1823" i="5"/>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V1950" i="5"/>
  <c r="V1951" i="5"/>
  <c r="V1953" i="5"/>
  <c r="R1953" i="5" s="1"/>
  <c r="V1957" i="5"/>
  <c r="V1958" i="5"/>
  <c r="V1973" i="5"/>
  <c r="V1974" i="5"/>
  <c r="I1974" i="5" s="1"/>
  <c r="V1982" i="5"/>
  <c r="G1982" i="5" s="1"/>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V2097" i="5"/>
  <c r="V2099" i="5"/>
  <c r="V2102" i="5"/>
  <c r="E2102" i="5" s="1"/>
  <c r="X2102" i="5" s="1"/>
  <c r="V2103" i="5"/>
  <c r="R2103" i="5" s="1"/>
  <c r="V2110" i="5"/>
  <c r="H2110" i="5" s="1"/>
  <c r="V2111" i="5"/>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V2169" i="5"/>
  <c r="H2169" i="5" s="1"/>
  <c r="V2171" i="5"/>
  <c r="V2173" i="5"/>
  <c r="V2174" i="5"/>
  <c r="I2174" i="5" s="1"/>
  <c r="V2175" i="5"/>
  <c r="V2177" i="5"/>
  <c r="H2177" i="5" s="1"/>
  <c r="V2181" i="5"/>
  <c r="V2182" i="5"/>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V2215" i="5"/>
  <c r="F2215" i="5" s="1"/>
  <c r="V2217" i="5"/>
  <c r="V2219" i="5"/>
  <c r="E2219" i="5" s="1"/>
  <c r="X2219" i="5" s="1"/>
  <c r="V2227" i="5"/>
  <c r="E2227" i="5" s="1"/>
  <c r="X2227" i="5" s="1"/>
  <c r="V2230" i="5"/>
  <c r="V2233" i="5"/>
  <c r="R2233" i="5" s="1"/>
  <c r="V2234" i="5"/>
  <c r="V2235" i="5"/>
  <c r="V2238" i="5"/>
  <c r="G2238" i="5" s="1"/>
  <c r="V2241" i="5"/>
  <c r="V2243" i="5"/>
  <c r="E2243" i="5" s="1"/>
  <c r="X2243" i="5" s="1"/>
  <c r="V2251" i="5"/>
  <c r="E2251" i="5" s="1"/>
  <c r="X2251" i="5" s="1"/>
  <c r="V2253" i="5"/>
  <c r="V2254" i="5"/>
  <c r="V2257" i="5"/>
  <c r="F2257" i="5" s="1"/>
  <c r="V2259" i="5"/>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F2379" i="5" s="1"/>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V2447" i="5"/>
  <c r="F2447" i="5" s="1"/>
  <c r="V2449" i="5"/>
  <c r="V2451" i="5"/>
  <c r="V2454" i="5"/>
  <c r="J2454" i="5" s="1"/>
  <c r="V2455" i="5"/>
  <c r="V2459" i="5"/>
  <c r="J2459" i="5" s="1"/>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R2249" i="5" s="1"/>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V2364" i="5"/>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B51" i="6"/>
  <c r="G51" i="6" s="1"/>
  <c r="B50" i="6"/>
  <c r="G50" i="6" s="1"/>
  <c r="B49" i="6"/>
  <c r="G49" i="6" s="1"/>
  <c r="B48" i="6"/>
  <c r="G48" i="6" s="1"/>
  <c r="B47" i="6"/>
  <c r="G47" i="6" s="1"/>
  <c r="B46" i="6"/>
  <c r="G46" i="6" s="1"/>
  <c r="B45" i="6"/>
  <c r="G45" i="6" s="1"/>
  <c r="B43" i="6"/>
  <c r="G43" i="6"/>
  <c r="B42" i="6"/>
  <c r="G42" i="6" s="1"/>
  <c r="B41" i="6"/>
  <c r="G41" i="6" s="1"/>
  <c r="B40" i="6"/>
  <c r="G40" i="6" s="1"/>
  <c r="B38" i="6"/>
  <c r="G38" i="6" s="1"/>
  <c r="B37" i="6"/>
  <c r="G37" i="6" s="1"/>
  <c r="B36" i="6"/>
  <c r="G36" i="6" s="1"/>
  <c r="B35" i="6"/>
  <c r="G35" i="6" s="1"/>
  <c r="B33" i="6"/>
  <c r="G33" i="6" s="1"/>
  <c r="B32" i="6"/>
  <c r="G32" i="6" s="1"/>
  <c r="B31" i="6"/>
  <c r="G31" i="6" s="1"/>
  <c r="B30" i="6"/>
  <c r="G30" i="6" s="1"/>
  <c r="B28" i="6"/>
  <c r="G28" i="6" s="1"/>
  <c r="B27" i="6"/>
  <c r="G27" i="6" s="1"/>
  <c r="B26" i="6"/>
  <c r="G26" i="6" s="1"/>
  <c r="B25" i="6"/>
  <c r="G25" i="6" s="1"/>
  <c r="B23" i="6"/>
  <c r="G23" i="6"/>
  <c r="B18" i="6"/>
  <c r="F23" i="6" s="1"/>
  <c r="B22" i="6"/>
  <c r="G22" i="6" s="1"/>
  <c r="B21" i="6"/>
  <c r="G21" i="6" s="1"/>
  <c r="B20" i="6"/>
  <c r="G20" i="6" s="1"/>
  <c r="B17" i="6"/>
  <c r="G17" i="6" s="1"/>
  <c r="H17" i="6" s="1"/>
  <c r="B16" i="6"/>
  <c r="G16" i="6"/>
  <c r="H16" i="6"/>
  <c r="D16" i="6" s="1"/>
  <c r="B15" i="6"/>
  <c r="F20" i="6" s="1"/>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B2498" i="5"/>
  <c r="B2497" i="5"/>
  <c r="B2496" i="5"/>
  <c r="T2496" i="5" s="1"/>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B2476" i="5"/>
  <c r="AB2476" i="5" s="1"/>
  <c r="B2475" i="5"/>
  <c r="B2474" i="5"/>
  <c r="B2473" i="5"/>
  <c r="S2473" i="5" s="1"/>
  <c r="B2472" i="5"/>
  <c r="B2471" i="5"/>
  <c r="AB2471" i="5" s="1"/>
  <c r="B2470" i="5"/>
  <c r="B2469" i="5"/>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T2410" i="5" s="1"/>
  <c r="B2409" i="5"/>
  <c r="B2408" i="5"/>
  <c r="B2407" i="5"/>
  <c r="T2407" i="5" s="1"/>
  <c r="B2406" i="5"/>
  <c r="B2405" i="5"/>
  <c r="B2404" i="5"/>
  <c r="B2403" i="5"/>
  <c r="B2402" i="5"/>
  <c r="T2402" i="5" s="1"/>
  <c r="B2401" i="5"/>
  <c r="B2400" i="5"/>
  <c r="B2399" i="5"/>
  <c r="T2399" i="5" s="1"/>
  <c r="B2398" i="5"/>
  <c r="B2397" i="5"/>
  <c r="B2396" i="5"/>
  <c r="B2395" i="5"/>
  <c r="T2395" i="5" s="1"/>
  <c r="B2394" i="5"/>
  <c r="T2394" i="5" s="1"/>
  <c r="B2393" i="5"/>
  <c r="T2393" i="5" s="1"/>
  <c r="B2392" i="5"/>
  <c r="B2391" i="5"/>
  <c r="B2390" i="5"/>
  <c r="B2389" i="5"/>
  <c r="B2388" i="5"/>
  <c r="B2387" i="5"/>
  <c r="T2387" i="5" s="1"/>
  <c r="B2386" i="5"/>
  <c r="B2385" i="5"/>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B2360" i="5"/>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S2331" i="5" s="1"/>
  <c r="B2330" i="5"/>
  <c r="T2330" i="5" s="1"/>
  <c r="B2329" i="5"/>
  <c r="T2329" i="5" s="1"/>
  <c r="B2328" i="5"/>
  <c r="B2327" i="5"/>
  <c r="B2326" i="5"/>
  <c r="B2325" i="5"/>
  <c r="AB2325" i="5" s="1"/>
  <c r="B2324" i="5"/>
  <c r="B2323" i="5"/>
  <c r="T2323" i="5" s="1"/>
  <c r="B2322" i="5"/>
  <c r="B2321" i="5"/>
  <c r="T2321" i="5" s="1"/>
  <c r="B2320" i="5"/>
  <c r="T2320" i="5" s="1"/>
  <c r="B2319" i="5"/>
  <c r="B2318" i="5"/>
  <c r="B2317" i="5"/>
  <c r="AB2317" i="5" s="1"/>
  <c r="B2316" i="5"/>
  <c r="B2315" i="5"/>
  <c r="S2315" i="5" s="1"/>
  <c r="B2314" i="5"/>
  <c r="B2313" i="5"/>
  <c r="V2312" i="5"/>
  <c r="H2312" i="5" s="1"/>
  <c r="B2312" i="5"/>
  <c r="B2311" i="5"/>
  <c r="AB2311" i="5" s="1"/>
  <c r="B2310" i="5"/>
  <c r="B2309" i="5"/>
  <c r="B2308" i="5"/>
  <c r="B2307" i="5"/>
  <c r="B2306" i="5"/>
  <c r="AB2306" i="5" s="1"/>
  <c r="B2305" i="5"/>
  <c r="S2305" i="5" s="1"/>
  <c r="B2304" i="5"/>
  <c r="B2303" i="5"/>
  <c r="AB2303" i="5" s="1"/>
  <c r="B2302" i="5"/>
  <c r="B2301" i="5"/>
  <c r="T2301" i="5" s="1"/>
  <c r="B2300" i="5"/>
  <c r="AB2300" i="5" s="1"/>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T2272" i="5" s="1"/>
  <c r="B2271" i="5"/>
  <c r="B2270" i="5"/>
  <c r="B2269" i="5"/>
  <c r="B2268" i="5"/>
  <c r="B2267" i="5"/>
  <c r="B2266" i="5"/>
  <c r="B2265" i="5"/>
  <c r="B2264" i="5"/>
  <c r="AB2264" i="5" s="1"/>
  <c r="B2263" i="5"/>
  <c r="B2262" i="5"/>
  <c r="B2261" i="5"/>
  <c r="T2261" i="5" s="1"/>
  <c r="B2260" i="5"/>
  <c r="B2259" i="5"/>
  <c r="B2258" i="5"/>
  <c r="B2257" i="5"/>
  <c r="B2256" i="5"/>
  <c r="T2256" i="5" s="1"/>
  <c r="B2255" i="5"/>
  <c r="B2254" i="5"/>
  <c r="B2253" i="5"/>
  <c r="B2252" i="5"/>
  <c r="AB2252" i="5" s="1"/>
  <c r="B2251" i="5"/>
  <c r="B2250" i="5"/>
  <c r="S2250" i="5" s="1"/>
  <c r="B2249" i="5"/>
  <c r="B2248" i="5"/>
  <c r="AB2248" i="5" s="1"/>
  <c r="B2247" i="5"/>
  <c r="B2246" i="5"/>
  <c r="B2245" i="5"/>
  <c r="T2245" i="5" s="1"/>
  <c r="B2244" i="5"/>
  <c r="AB2244" i="5" s="1"/>
  <c r="B2243" i="5"/>
  <c r="S2243" i="5" s="1"/>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B2212" i="5"/>
  <c r="B2211" i="5"/>
  <c r="B2210" i="5"/>
  <c r="AB2210" i="5" s="1"/>
  <c r="B2209" i="5"/>
  <c r="V2208" i="5"/>
  <c r="J2208" i="5" s="1"/>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S2185" i="5" s="1"/>
  <c r="B2184" i="5"/>
  <c r="V2183" i="5"/>
  <c r="E2183" i="5" s="1"/>
  <c r="X2183" i="5" s="1"/>
  <c r="B2183" i="5"/>
  <c r="B2182" i="5"/>
  <c r="B2181" i="5"/>
  <c r="B2180" i="5"/>
  <c r="V2179" i="5"/>
  <c r="B2179" i="5"/>
  <c r="AB2179" i="5" s="1"/>
  <c r="B2178" i="5"/>
  <c r="B2177" i="5"/>
  <c r="B2176" i="5"/>
  <c r="T2176" i="5" s="1"/>
  <c r="B2175" i="5"/>
  <c r="S2175" i="5" s="1"/>
  <c r="B2174" i="5"/>
  <c r="B2173" i="5"/>
  <c r="S2173" i="5" s="1"/>
  <c r="V2172" i="5"/>
  <c r="E2172" i="5" s="1"/>
  <c r="X2172" i="5" s="1"/>
  <c r="B2172" i="5"/>
  <c r="B2171" i="5"/>
  <c r="AB2171" i="5" s="1"/>
  <c r="B2170" i="5"/>
  <c r="B2169" i="5"/>
  <c r="V2168" i="5"/>
  <c r="B2168" i="5"/>
  <c r="B2167" i="5"/>
  <c r="B2166" i="5"/>
  <c r="B2165" i="5"/>
  <c r="AB2165" i="5" s="1"/>
  <c r="V2164" i="5"/>
  <c r="B2164" i="5"/>
  <c r="B2163" i="5"/>
  <c r="S2163" i="5" s="1"/>
  <c r="B2162" i="5"/>
  <c r="B2161" i="5"/>
  <c r="B2160" i="5"/>
  <c r="R2159" i="5"/>
  <c r="B2159" i="5"/>
  <c r="B2158" i="5"/>
  <c r="B2157" i="5"/>
  <c r="B2156" i="5"/>
  <c r="T2156" i="5" s="1"/>
  <c r="B2155" i="5"/>
  <c r="S2155" i="5" s="1"/>
  <c r="B2154" i="5"/>
  <c r="B2153" i="5"/>
  <c r="V2152" i="5"/>
  <c r="B2152" i="5"/>
  <c r="B2151" i="5"/>
  <c r="T2151" i="5" s="1"/>
  <c r="B2150" i="5"/>
  <c r="B2149" i="5"/>
  <c r="V2148" i="5"/>
  <c r="B2148" i="5"/>
  <c r="B2147" i="5"/>
  <c r="B2146" i="5"/>
  <c r="B2145" i="5"/>
  <c r="AB2145" i="5" s="1"/>
  <c r="V2144" i="5"/>
  <c r="I2144" i="5" s="1"/>
  <c r="B2144" i="5"/>
  <c r="V2143" i="5"/>
  <c r="B2143" i="5"/>
  <c r="B2142" i="5"/>
  <c r="B2141" i="5"/>
  <c r="B2140" i="5"/>
  <c r="B2139" i="5"/>
  <c r="AB2139" i="5" s="1"/>
  <c r="B2138" i="5"/>
  <c r="B2137" i="5"/>
  <c r="V2136" i="5"/>
  <c r="B2136" i="5"/>
  <c r="B2135" i="5"/>
  <c r="B2134" i="5"/>
  <c r="B2133" i="5"/>
  <c r="V2132" i="5"/>
  <c r="J2132" i="5" s="1"/>
  <c r="B2132" i="5"/>
  <c r="B2131" i="5"/>
  <c r="S2131" i="5" s="1"/>
  <c r="B2130" i="5"/>
  <c r="S2130" i="5" s="1"/>
  <c r="B2129" i="5"/>
  <c r="V2128" i="5"/>
  <c r="B2128" i="5"/>
  <c r="V2127" i="5"/>
  <c r="R2127" i="5" s="1"/>
  <c r="B2127" i="5"/>
  <c r="B2126" i="5"/>
  <c r="B2125" i="5"/>
  <c r="T2125" i="5" s="1"/>
  <c r="B2124" i="5"/>
  <c r="S2124" i="5" s="1"/>
  <c r="B2123" i="5"/>
  <c r="B2122" i="5"/>
  <c r="B2121" i="5"/>
  <c r="V2120" i="5"/>
  <c r="B2120" i="5"/>
  <c r="V2119" i="5"/>
  <c r="E2119" i="5" s="1"/>
  <c r="X2119" i="5" s="1"/>
  <c r="B2119" i="5"/>
  <c r="B2118" i="5"/>
  <c r="B2117" i="5"/>
  <c r="B2116" i="5"/>
  <c r="B2115" i="5"/>
  <c r="S2115" i="5" s="1"/>
  <c r="B2114" i="5"/>
  <c r="B2113" i="5"/>
  <c r="T2113" i="5" s="1"/>
  <c r="V2112" i="5"/>
  <c r="H2112" i="5" s="1"/>
  <c r="B2112" i="5"/>
  <c r="R2111"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T2093" i="5" s="1"/>
  <c r="B2092" i="5"/>
  <c r="B2091" i="5"/>
  <c r="S2091" i="5" s="1"/>
  <c r="B2090" i="5"/>
  <c r="B2089" i="5"/>
  <c r="V2088" i="5"/>
  <c r="B2088" i="5"/>
  <c r="S2088" i="5" s="1"/>
  <c r="B2087" i="5"/>
  <c r="B2086" i="5"/>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T2064" i="5" s="1"/>
  <c r="B2063" i="5"/>
  <c r="S2063" i="5" s="1"/>
  <c r="B2062" i="5"/>
  <c r="B2061" i="5"/>
  <c r="V2060" i="5"/>
  <c r="B2060" i="5"/>
  <c r="B2059" i="5"/>
  <c r="S2059" i="5" s="1"/>
  <c r="B2058" i="5"/>
  <c r="B2057" i="5"/>
  <c r="V2056" i="5"/>
  <c r="F2056" i="5" s="1"/>
  <c r="B2056" i="5"/>
  <c r="B2055" i="5"/>
  <c r="B2054" i="5"/>
  <c r="B2053" i="5"/>
  <c r="V2052" i="5"/>
  <c r="B2052" i="5"/>
  <c r="B2051" i="5"/>
  <c r="B2050" i="5"/>
  <c r="B2049" i="5"/>
  <c r="B2048" i="5"/>
  <c r="B2047" i="5"/>
  <c r="S2047" i="5" s="1"/>
  <c r="B2046" i="5"/>
  <c r="B2045" i="5"/>
  <c r="V2044" i="5"/>
  <c r="B2044" i="5"/>
  <c r="S2044" i="5" s="1"/>
  <c r="B2043" i="5"/>
  <c r="B2042" i="5"/>
  <c r="B2041" i="5"/>
  <c r="B2040" i="5"/>
  <c r="B2039" i="5"/>
  <c r="AB2039" i="5" s="1"/>
  <c r="B2038" i="5"/>
  <c r="B2037" i="5"/>
  <c r="V2036" i="5"/>
  <c r="E2036" i="5" s="1"/>
  <c r="X2036" i="5" s="1"/>
  <c r="B2036" i="5"/>
  <c r="B2035" i="5"/>
  <c r="B2034" i="5"/>
  <c r="B2033" i="5"/>
  <c r="B2032" i="5"/>
  <c r="B2031" i="5"/>
  <c r="AB2031" i="5" s="1"/>
  <c r="B2030" i="5"/>
  <c r="B2029" i="5"/>
  <c r="B2028" i="5"/>
  <c r="T2028" i="5" s="1"/>
  <c r="V2027" i="5"/>
  <c r="I2027" i="5" s="1"/>
  <c r="B2027" i="5"/>
  <c r="B2026" i="5"/>
  <c r="V2025" i="5"/>
  <c r="B2025" i="5"/>
  <c r="B2024" i="5"/>
  <c r="T2024" i="5" s="1"/>
  <c r="V2023" i="5"/>
  <c r="I2023" i="5" s="1"/>
  <c r="B2023" i="5"/>
  <c r="B2022" i="5"/>
  <c r="T2022" i="5" s="1"/>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B2001" i="5"/>
  <c r="B2000" i="5"/>
  <c r="V1999" i="5"/>
  <c r="B1999" i="5"/>
  <c r="B1998" i="5"/>
  <c r="T1998" i="5" s="1"/>
  <c r="B1997" i="5"/>
  <c r="V1996" i="5"/>
  <c r="B1996" i="5"/>
  <c r="V1995" i="5"/>
  <c r="B1995" i="5"/>
  <c r="B1994" i="5"/>
  <c r="B1993" i="5"/>
  <c r="B1992" i="5"/>
  <c r="T1992" i="5" s="1"/>
  <c r="B1991" i="5"/>
  <c r="B1990" i="5"/>
  <c r="T1990" i="5" s="1"/>
  <c r="B1989" i="5"/>
  <c r="V1988" i="5"/>
  <c r="R1988" i="5" s="1"/>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V1976" i="5"/>
  <c r="E1976" i="5" s="1"/>
  <c r="X1976" i="5" s="1"/>
  <c r="B1976" i="5"/>
  <c r="B1975" i="5"/>
  <c r="B1974" i="5"/>
  <c r="T1974" i="5" s="1"/>
  <c r="B1973" i="5"/>
  <c r="V1972" i="5"/>
  <c r="R1972" i="5" s="1"/>
  <c r="B1972" i="5"/>
  <c r="B1971" i="5"/>
  <c r="B1970" i="5"/>
  <c r="T1970" i="5" s="1"/>
  <c r="B1969" i="5"/>
  <c r="B1968" i="5"/>
  <c r="T1968" i="5" s="1"/>
  <c r="B1967" i="5"/>
  <c r="T1967" i="5" s="1"/>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E1948" i="5" s="1"/>
  <c r="X1948" i="5" s="1"/>
  <c r="B1948" i="5"/>
  <c r="T1948" i="5" s="1"/>
  <c r="B1947" i="5"/>
  <c r="B1946" i="5"/>
  <c r="S1946" i="5" s="1"/>
  <c r="V1945" i="5"/>
  <c r="B1945" i="5"/>
  <c r="V1944" i="5"/>
  <c r="B1944" i="5"/>
  <c r="T1944" i="5" s="1"/>
  <c r="B1943" i="5"/>
  <c r="AB1943" i="5" s="1"/>
  <c r="B1942" i="5"/>
  <c r="T1942" i="5" s="1"/>
  <c r="B1941" i="5"/>
  <c r="V1940" i="5"/>
  <c r="B1940" i="5"/>
  <c r="T1940" i="5" s="1"/>
  <c r="B1939" i="5"/>
  <c r="B1938" i="5"/>
  <c r="V1937" i="5"/>
  <c r="B1937" i="5"/>
  <c r="S1937" i="5" s="1"/>
  <c r="B1936" i="5"/>
  <c r="T1936" i="5" s="1"/>
  <c r="B1935" i="5"/>
  <c r="B1934" i="5"/>
  <c r="B1933" i="5"/>
  <c r="V1932" i="5"/>
  <c r="G1932" i="5" s="1"/>
  <c r="B1932" i="5"/>
  <c r="B1931" i="5"/>
  <c r="B1930" i="5"/>
  <c r="S1930" i="5" s="1"/>
  <c r="B1929" i="5"/>
  <c r="V1928" i="5"/>
  <c r="B1928" i="5"/>
  <c r="B1927" i="5"/>
  <c r="B1926" i="5"/>
  <c r="B1925" i="5"/>
  <c r="V1924" i="5"/>
  <c r="R1924" i="5" s="1"/>
  <c r="B1924" i="5"/>
  <c r="T1924" i="5" s="1"/>
  <c r="B1923" i="5"/>
  <c r="B1922" i="5"/>
  <c r="T1922" i="5" s="1"/>
  <c r="B1921" i="5"/>
  <c r="V1920" i="5"/>
  <c r="B1920" i="5"/>
  <c r="V1919" i="5"/>
  <c r="B1919" i="5"/>
  <c r="B1918" i="5"/>
  <c r="T1918" i="5" s="1"/>
  <c r="B1917" i="5"/>
  <c r="V1916" i="5"/>
  <c r="B1916" i="5"/>
  <c r="V1915" i="5"/>
  <c r="J1915" i="5" s="1"/>
  <c r="B1915" i="5"/>
  <c r="B1914" i="5"/>
  <c r="V1913" i="5"/>
  <c r="B1913" i="5"/>
  <c r="S1913" i="5" s="1"/>
  <c r="V1912" i="5"/>
  <c r="G1912" i="5" s="1"/>
  <c r="B1912" i="5"/>
  <c r="V1911" i="5"/>
  <c r="B1911" i="5"/>
  <c r="B1910" i="5"/>
  <c r="B1909" i="5"/>
  <c r="V1908" i="5"/>
  <c r="B1908" i="5"/>
  <c r="T1908" i="5" s="1"/>
  <c r="B1907" i="5"/>
  <c r="B1906" i="5"/>
  <c r="V1905" i="5"/>
  <c r="B1905" i="5"/>
  <c r="B1904" i="5"/>
  <c r="B1903" i="5"/>
  <c r="B1902" i="5"/>
  <c r="T1902" i="5" s="1"/>
  <c r="B1901" i="5"/>
  <c r="T1901" i="5" s="1"/>
  <c r="V1900" i="5"/>
  <c r="R1900" i="5" s="1"/>
  <c r="B1900" i="5"/>
  <c r="V1899" i="5"/>
  <c r="H1899" i="5" s="1"/>
  <c r="B1899" i="5"/>
  <c r="B1898" i="5"/>
  <c r="T1898" i="5" s="1"/>
  <c r="V1897" i="5"/>
  <c r="B1897" i="5"/>
  <c r="V1896" i="5"/>
  <c r="B1896" i="5"/>
  <c r="T1896" i="5" s="1"/>
  <c r="B1895" i="5"/>
  <c r="B1894" i="5"/>
  <c r="B1893" i="5"/>
  <c r="V1892" i="5"/>
  <c r="E1892" i="5" s="1"/>
  <c r="X1892" i="5" s="1"/>
  <c r="B1892" i="5"/>
  <c r="B1891" i="5"/>
  <c r="B1890" i="5"/>
  <c r="S1890" i="5" s="1"/>
  <c r="V1889" i="5"/>
  <c r="B1889" i="5"/>
  <c r="B1888" i="5"/>
  <c r="B1887" i="5"/>
  <c r="B1886" i="5"/>
  <c r="B1885" i="5"/>
  <c r="V1884" i="5"/>
  <c r="H1884" i="5" s="1"/>
  <c r="B1884" i="5"/>
  <c r="B1883" i="5"/>
  <c r="B1882" i="5"/>
  <c r="B1881" i="5"/>
  <c r="B1880" i="5"/>
  <c r="T1880" i="5" s="1"/>
  <c r="B1879" i="5"/>
  <c r="B1878" i="5"/>
  <c r="B1877" i="5"/>
  <c r="V1876" i="5"/>
  <c r="J1876" i="5" s="1"/>
  <c r="B1876" i="5"/>
  <c r="B1875" i="5"/>
  <c r="B1874" i="5"/>
  <c r="T1874" i="5" s="1"/>
  <c r="V1873" i="5"/>
  <c r="J1873" i="5" s="1"/>
  <c r="B1873" i="5"/>
  <c r="B1872" i="5"/>
  <c r="V1871" i="5"/>
  <c r="I1871" i="5" s="1"/>
  <c r="B1871" i="5"/>
  <c r="AB1871" i="5" s="1"/>
  <c r="B1870" i="5"/>
  <c r="B1869" i="5"/>
  <c r="T1869" i="5" s="1"/>
  <c r="V1868" i="5"/>
  <c r="G1868" i="5" s="1"/>
  <c r="B1868" i="5"/>
  <c r="AB1868" i="5" s="1"/>
  <c r="V1867" i="5"/>
  <c r="G1867" i="5" s="1"/>
  <c r="B1867" i="5"/>
  <c r="B1866" i="5"/>
  <c r="T1866" i="5" s="1"/>
  <c r="V1865" i="5"/>
  <c r="E1865" i="5" s="1"/>
  <c r="X1865" i="5" s="1"/>
  <c r="B1865" i="5"/>
  <c r="B1864" i="5"/>
  <c r="V1863" i="5"/>
  <c r="I1863" i="5" s="1"/>
  <c r="B1863" i="5"/>
  <c r="B1862" i="5"/>
  <c r="B1861" i="5"/>
  <c r="V1860" i="5"/>
  <c r="H1860" i="5" s="1"/>
  <c r="B1860" i="5"/>
  <c r="B1859" i="5"/>
  <c r="B1858" i="5"/>
  <c r="V1857" i="5"/>
  <c r="I1857" i="5" s="1"/>
  <c r="B1857" i="5"/>
  <c r="B1856" i="5"/>
  <c r="V1855" i="5"/>
  <c r="B1855" i="5"/>
  <c r="B1854" i="5"/>
  <c r="B1853" i="5"/>
  <c r="V1852" i="5"/>
  <c r="J1852" i="5" s="1"/>
  <c r="B1852" i="5"/>
  <c r="B1851" i="5"/>
  <c r="B1850" i="5"/>
  <c r="B1849" i="5"/>
  <c r="B1848" i="5"/>
  <c r="S1848" i="5" s="1"/>
  <c r="B1847" i="5"/>
  <c r="AB1847" i="5" s="1"/>
  <c r="B1846" i="5"/>
  <c r="B1845" i="5"/>
  <c r="V1844" i="5"/>
  <c r="B1844" i="5"/>
  <c r="V1843" i="5"/>
  <c r="B1843" i="5"/>
  <c r="B1842" i="5"/>
  <c r="T1842" i="5" s="1"/>
  <c r="V1841" i="5"/>
  <c r="H1841" i="5" s="1"/>
  <c r="B1841" i="5"/>
  <c r="B1840" i="5"/>
  <c r="V1839" i="5"/>
  <c r="I1839" i="5" s="1"/>
  <c r="B1839" i="5"/>
  <c r="B1838" i="5"/>
  <c r="B1837" i="5"/>
  <c r="V1836" i="5"/>
  <c r="B1836" i="5"/>
  <c r="V1835" i="5"/>
  <c r="G1835" i="5" s="1"/>
  <c r="B1835" i="5"/>
  <c r="B1834" i="5"/>
  <c r="T1834" i="5" s="1"/>
  <c r="B1833" i="5"/>
  <c r="V1832" i="5"/>
  <c r="R1832" i="5" s="1"/>
  <c r="B1832" i="5"/>
  <c r="B1831" i="5"/>
  <c r="B1830" i="5"/>
  <c r="S1830" i="5" s="1"/>
  <c r="B1829" i="5"/>
  <c r="V1828" i="5"/>
  <c r="I1828" i="5" s="1"/>
  <c r="B1828" i="5"/>
  <c r="T1828" i="5" s="1"/>
  <c r="V1827" i="5"/>
  <c r="B1827" i="5"/>
  <c r="B1826" i="5"/>
  <c r="T1826" i="5" s="1"/>
  <c r="V1825" i="5"/>
  <c r="B1825" i="5"/>
  <c r="S1825" i="5" s="1"/>
  <c r="V1824" i="5"/>
  <c r="B1824" i="5"/>
  <c r="B1823" i="5"/>
  <c r="B1822" i="5"/>
  <c r="B1821" i="5"/>
  <c r="V1820" i="5"/>
  <c r="B1820" i="5"/>
  <c r="B1819" i="5"/>
  <c r="B1818" i="5"/>
  <c r="T1818" i="5" s="1"/>
  <c r="B1817" i="5"/>
  <c r="V1816" i="5"/>
  <c r="B1816" i="5"/>
  <c r="V1815" i="5"/>
  <c r="B1815" i="5"/>
  <c r="B1814" i="5"/>
  <c r="T1814" i="5" s="1"/>
  <c r="B1813" i="5"/>
  <c r="V1812" i="5"/>
  <c r="B1812" i="5"/>
  <c r="B1811" i="5"/>
  <c r="B1810" i="5"/>
  <c r="B1809" i="5"/>
  <c r="V1808" i="5"/>
  <c r="B1808" i="5"/>
  <c r="B1807" i="5"/>
  <c r="B1806" i="5"/>
  <c r="B1805" i="5"/>
  <c r="V1804" i="5"/>
  <c r="B1804" i="5"/>
  <c r="B1803" i="5"/>
  <c r="B1802" i="5"/>
  <c r="T1802" i="5" s="1"/>
  <c r="B1801" i="5"/>
  <c r="S1801" i="5" s="1"/>
  <c r="V1800" i="5"/>
  <c r="B1800" i="5"/>
  <c r="V1799" i="5"/>
  <c r="I1799" i="5" s="1"/>
  <c r="B1799" i="5"/>
  <c r="B1798" i="5"/>
  <c r="B1797" i="5"/>
  <c r="V1796" i="5"/>
  <c r="B1796" i="5"/>
  <c r="B1795" i="5"/>
  <c r="B1794" i="5"/>
  <c r="B1793" i="5"/>
  <c r="V1792" i="5"/>
  <c r="F1792" i="5" s="1"/>
  <c r="B1792" i="5"/>
  <c r="S1792" i="5" s="1"/>
  <c r="V1791" i="5"/>
  <c r="B1791" i="5"/>
  <c r="B1790" i="5"/>
  <c r="B1789" i="5"/>
  <c r="V1788" i="5"/>
  <c r="I1788" i="5" s="1"/>
  <c r="B1788" i="5"/>
  <c r="V1787" i="5"/>
  <c r="B1787" i="5"/>
  <c r="B1786" i="5"/>
  <c r="T1786" i="5" s="1"/>
  <c r="B1785" i="5"/>
  <c r="V1784" i="5"/>
  <c r="H1784" i="5" s="1"/>
  <c r="B1784" i="5"/>
  <c r="B1783" i="5"/>
  <c r="B1782" i="5"/>
  <c r="B1781" i="5"/>
  <c r="T1781" i="5" s="1"/>
  <c r="V1780" i="5"/>
  <c r="R1780" i="5" s="1"/>
  <c r="B1780" i="5"/>
  <c r="AB1780" i="5" s="1"/>
  <c r="V1779" i="5"/>
  <c r="B1779" i="5"/>
  <c r="AB1779" i="5" s="1"/>
  <c r="B1778" i="5"/>
  <c r="T1778" i="5" s="1"/>
  <c r="B1777" i="5"/>
  <c r="V1776" i="5"/>
  <c r="B1776" i="5"/>
  <c r="B1775" i="5"/>
  <c r="B1774" i="5"/>
  <c r="B1773" i="5"/>
  <c r="V1772" i="5"/>
  <c r="R1772" i="5" s="1"/>
  <c r="B1772" i="5"/>
  <c r="AB1772" i="5" s="1"/>
  <c r="B1771" i="5"/>
  <c r="B1770" i="5"/>
  <c r="T1770" i="5" s="1"/>
  <c r="B1769" i="5"/>
  <c r="V1768" i="5"/>
  <c r="B1768" i="5"/>
  <c r="B1767" i="5"/>
  <c r="B1766" i="5"/>
  <c r="S1766" i="5" s="1"/>
  <c r="B1765" i="5"/>
  <c r="V1764" i="5"/>
  <c r="B1764" i="5"/>
  <c r="V1763" i="5"/>
  <c r="B1763" i="5"/>
  <c r="B1762" i="5"/>
  <c r="T1762" i="5" s="1"/>
  <c r="V1761" i="5"/>
  <c r="B1761" i="5"/>
  <c r="AB1761" i="5" s="1"/>
  <c r="V1760" i="5"/>
  <c r="B1760" i="5"/>
  <c r="B1759" i="5"/>
  <c r="B1758" i="5"/>
  <c r="B1757" i="5"/>
  <c r="V1756" i="5"/>
  <c r="B1756" i="5"/>
  <c r="B1755" i="5"/>
  <c r="AB1755" i="5" s="1"/>
  <c r="B1754" i="5"/>
  <c r="T1754" i="5" s="1"/>
  <c r="V1753" i="5"/>
  <c r="B1753" i="5"/>
  <c r="V1752" i="5"/>
  <c r="B1752" i="5"/>
  <c r="AB1752" i="5" s="1"/>
  <c r="B1751" i="5"/>
  <c r="B1750" i="5"/>
  <c r="B1749" i="5"/>
  <c r="T1749" i="5" s="1"/>
  <c r="V1748" i="5"/>
  <c r="B1748" i="5"/>
  <c r="B1747" i="5"/>
  <c r="B1746" i="5"/>
  <c r="V1745" i="5"/>
  <c r="I1745" i="5" s="1"/>
  <c r="B1745" i="5"/>
  <c r="V1744" i="5"/>
  <c r="B1744" i="5"/>
  <c r="S1744" i="5" s="1"/>
  <c r="B1743" i="5"/>
  <c r="B1742" i="5"/>
  <c r="B1741" i="5"/>
  <c r="V1740" i="5"/>
  <c r="B1740" i="5"/>
  <c r="S1740" i="5" s="1"/>
  <c r="V1739" i="5"/>
  <c r="H1739" i="5" s="1"/>
  <c r="B1739" i="5"/>
  <c r="B1738" i="5"/>
  <c r="T1738" i="5" s="1"/>
  <c r="V1737" i="5"/>
  <c r="B1737" i="5"/>
  <c r="V1736" i="5"/>
  <c r="B1736" i="5"/>
  <c r="T1736" i="5" s="1"/>
  <c r="V1735" i="5"/>
  <c r="B1735" i="5"/>
  <c r="B1734" i="5"/>
  <c r="B1733" i="5"/>
  <c r="S1733" i="5" s="1"/>
  <c r="B1732" i="5"/>
  <c r="V1731" i="5"/>
  <c r="B1731" i="5"/>
  <c r="B1730" i="5"/>
  <c r="V1729" i="5"/>
  <c r="B1729" i="5"/>
  <c r="V1728" i="5"/>
  <c r="R1728" i="5" s="1"/>
  <c r="B1728" i="5"/>
  <c r="V1727" i="5"/>
  <c r="I1727" i="5" s="1"/>
  <c r="B1727" i="5"/>
  <c r="B1726" i="5"/>
  <c r="B1725" i="5"/>
  <c r="V1724" i="5"/>
  <c r="B1724" i="5"/>
  <c r="V1723" i="5"/>
  <c r="B1723" i="5"/>
  <c r="S1723" i="5" s="1"/>
  <c r="B1722" i="5"/>
  <c r="T1722" i="5" s="1"/>
  <c r="V1721" i="5"/>
  <c r="B1721" i="5"/>
  <c r="V1720" i="5"/>
  <c r="B1720" i="5"/>
  <c r="V1719" i="5"/>
  <c r="B1719" i="5"/>
  <c r="B1718" i="5"/>
  <c r="S1718" i="5" s="1"/>
  <c r="B1717" i="5"/>
  <c r="V1716" i="5"/>
  <c r="B1716" i="5"/>
  <c r="B1715" i="5"/>
  <c r="B1714" i="5"/>
  <c r="V1713" i="5"/>
  <c r="B1713" i="5"/>
  <c r="B1712" i="5"/>
  <c r="S1712" i="5" s="1"/>
  <c r="B1711" i="5"/>
  <c r="B1710" i="5"/>
  <c r="S1710" i="5" s="1"/>
  <c r="B1709" i="5"/>
  <c r="B1708" i="5"/>
  <c r="V1707" i="5"/>
  <c r="B1707" i="5"/>
  <c r="B1706" i="5"/>
  <c r="B1705" i="5"/>
  <c r="AB1705" i="5" s="1"/>
  <c r="V1704" i="5"/>
  <c r="B1704" i="5"/>
  <c r="B1703" i="5"/>
  <c r="B1702" i="5"/>
  <c r="T1702" i="5" s="1"/>
  <c r="B1701" i="5"/>
  <c r="S1701" i="5" s="1"/>
  <c r="V1700" i="5"/>
  <c r="B1700" i="5"/>
  <c r="AB1700" i="5" s="1"/>
  <c r="B1699" i="5"/>
  <c r="B1698" i="5"/>
  <c r="S1698" i="5" s="1"/>
  <c r="B1697" i="5"/>
  <c r="V1696" i="5"/>
  <c r="B1696" i="5"/>
  <c r="B1695" i="5"/>
  <c r="B1694" i="5"/>
  <c r="B1693" i="5"/>
  <c r="S1693" i="5" s="1"/>
  <c r="V1692" i="5"/>
  <c r="J1692" i="5" s="1"/>
  <c r="B1692" i="5"/>
  <c r="B1691" i="5"/>
  <c r="B1690" i="5"/>
  <c r="B1689" i="5"/>
  <c r="AB1689" i="5" s="1"/>
  <c r="V1688" i="5"/>
  <c r="B1688" i="5"/>
  <c r="AB1688" i="5" s="1"/>
  <c r="B1687" i="5"/>
  <c r="S1687" i="5" s="1"/>
  <c r="B1686" i="5"/>
  <c r="T1686" i="5" s="1"/>
  <c r="B1685" i="5"/>
  <c r="V1684" i="5"/>
  <c r="J1684" i="5" s="1"/>
  <c r="B1684" i="5"/>
  <c r="AB1684" i="5" s="1"/>
  <c r="B1683" i="5"/>
  <c r="AB1683" i="5" s="1"/>
  <c r="B1682" i="5"/>
  <c r="B1681" i="5"/>
  <c r="V1680" i="5"/>
  <c r="F1680" i="5" s="1"/>
  <c r="B1680" i="5"/>
  <c r="AB1680" i="5" s="1"/>
  <c r="B1679" i="5"/>
  <c r="B1678" i="5"/>
  <c r="B1677" i="5"/>
  <c r="V1676" i="5"/>
  <c r="B1676" i="5"/>
  <c r="B1675" i="5"/>
  <c r="B1674" i="5"/>
  <c r="B1673" i="5"/>
  <c r="AB1673" i="5" s="1"/>
  <c r="V1672" i="5"/>
  <c r="B1672" i="5"/>
  <c r="B1671" i="5"/>
  <c r="B1670" i="5"/>
  <c r="B1669" i="5"/>
  <c r="V1668" i="5"/>
  <c r="B1668" i="5"/>
  <c r="B1667" i="5"/>
  <c r="AB1667" i="5" s="1"/>
  <c r="B1666" i="5"/>
  <c r="B1665" i="5"/>
  <c r="V1664" i="5"/>
  <c r="J1664" i="5" s="1"/>
  <c r="B1664" i="5"/>
  <c r="B1663" i="5"/>
  <c r="B1662" i="5"/>
  <c r="B1661" i="5"/>
  <c r="V1660" i="5"/>
  <c r="J1660" i="5" s="1"/>
  <c r="B1660" i="5"/>
  <c r="B1659" i="5"/>
  <c r="S1659" i="5" s="1"/>
  <c r="B1658" i="5"/>
  <c r="B1657" i="5"/>
  <c r="AB1657" i="5" s="1"/>
  <c r="V1656" i="5"/>
  <c r="B1656" i="5"/>
  <c r="AB1656" i="5" s="1"/>
  <c r="B1655" i="5"/>
  <c r="T1655" i="5" s="1"/>
  <c r="B1654" i="5"/>
  <c r="B1653" i="5"/>
  <c r="T1653" i="5" s="1"/>
  <c r="V1652" i="5"/>
  <c r="J1652" i="5" s="1"/>
  <c r="B1652" i="5"/>
  <c r="T1652" i="5" s="1"/>
  <c r="B1651" i="5"/>
  <c r="B1650" i="5"/>
  <c r="B1649" i="5"/>
  <c r="V1648" i="5"/>
  <c r="B1648" i="5"/>
  <c r="AB1648" i="5" s="1"/>
  <c r="B1647" i="5"/>
  <c r="B1646" i="5"/>
  <c r="B1645" i="5"/>
  <c r="V1644" i="5"/>
  <c r="B1644" i="5"/>
  <c r="B1643" i="5"/>
  <c r="B1642" i="5"/>
  <c r="B1641" i="5"/>
  <c r="S1641" i="5" s="1"/>
  <c r="V1640" i="5"/>
  <c r="B1640" i="5"/>
  <c r="B1639" i="5"/>
  <c r="B1638" i="5"/>
  <c r="B1637" i="5"/>
  <c r="S1637" i="5" s="1"/>
  <c r="V1636" i="5"/>
  <c r="B1636" i="5"/>
  <c r="B1635" i="5"/>
  <c r="AB1635" i="5" s="1"/>
  <c r="B1634" i="5"/>
  <c r="B1633" i="5"/>
  <c r="V1632" i="5"/>
  <c r="B1632" i="5"/>
  <c r="B1631" i="5"/>
  <c r="B1630" i="5"/>
  <c r="B1629" i="5"/>
  <c r="V1628" i="5"/>
  <c r="E1628" i="5" s="1"/>
  <c r="X1628" i="5" s="1"/>
  <c r="B1628" i="5"/>
  <c r="B1627" i="5"/>
  <c r="B1626" i="5"/>
  <c r="B1625" i="5"/>
  <c r="V1624" i="5"/>
  <c r="G1624" i="5" s="1"/>
  <c r="B1624" i="5"/>
  <c r="B1623" i="5"/>
  <c r="S1623" i="5" s="1"/>
  <c r="B1622" i="5"/>
  <c r="T1622" i="5" s="1"/>
  <c r="B1621" i="5"/>
  <c r="V1620" i="5"/>
  <c r="B1620" i="5"/>
  <c r="B1619" i="5"/>
  <c r="AB1619" i="5" s="1"/>
  <c r="B1618" i="5"/>
  <c r="B1617" i="5"/>
  <c r="S1617" i="5" s="1"/>
  <c r="V1616" i="5"/>
  <c r="B1616" i="5"/>
  <c r="AB1616" i="5" s="1"/>
  <c r="B1615" i="5"/>
  <c r="B1614" i="5"/>
  <c r="S1614" i="5" s="1"/>
  <c r="B1613" i="5"/>
  <c r="V1612" i="5"/>
  <c r="B1612" i="5"/>
  <c r="B1611" i="5"/>
  <c r="B1610" i="5"/>
  <c r="B1609" i="5"/>
  <c r="S1609" i="5" s="1"/>
  <c r="V1608" i="5"/>
  <c r="B1608" i="5"/>
  <c r="B1607" i="5"/>
  <c r="S1607" i="5" s="1"/>
  <c r="B1606" i="5"/>
  <c r="S1606" i="5" s="1"/>
  <c r="B1605" i="5"/>
  <c r="S1605" i="5" s="1"/>
  <c r="V1604" i="5"/>
  <c r="B1604" i="5"/>
  <c r="B1603" i="5"/>
  <c r="B1602" i="5"/>
  <c r="B1601" i="5"/>
  <c r="V1600" i="5"/>
  <c r="F1600" i="5" s="1"/>
  <c r="B1600" i="5"/>
  <c r="B1599" i="5"/>
  <c r="B1598" i="5"/>
  <c r="B1597" i="5"/>
  <c r="V1596" i="5"/>
  <c r="J1596" i="5" s="1"/>
  <c r="B1596" i="5"/>
  <c r="B1595" i="5"/>
  <c r="AB1595" i="5" s="1"/>
  <c r="B1594" i="5"/>
  <c r="AB1594" i="5" s="1"/>
  <c r="B1593" i="5"/>
  <c r="V1592" i="5"/>
  <c r="I1592" i="5" s="1"/>
  <c r="B1592" i="5"/>
  <c r="S1592" i="5" s="1"/>
  <c r="B1591" i="5"/>
  <c r="B1590" i="5"/>
  <c r="S1590" i="5" s="1"/>
  <c r="B1589" i="5"/>
  <c r="V1588" i="5"/>
  <c r="B1588" i="5"/>
  <c r="S1588" i="5" s="1"/>
  <c r="B1587" i="5"/>
  <c r="B1586" i="5"/>
  <c r="B1585" i="5"/>
  <c r="S1585" i="5" s="1"/>
  <c r="V1584" i="5"/>
  <c r="B1584" i="5"/>
  <c r="AB1584" i="5" s="1"/>
  <c r="B1583" i="5"/>
  <c r="B1582" i="5"/>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T1566" i="5" s="1"/>
  <c r="B1565" i="5"/>
  <c r="V1564" i="5"/>
  <c r="I1564" i="5" s="1"/>
  <c r="B1564" i="5"/>
  <c r="AB1564" i="5" s="1"/>
  <c r="B1563" i="5"/>
  <c r="B1562" i="5"/>
  <c r="B1561" i="5"/>
  <c r="V1560" i="5"/>
  <c r="B1560" i="5"/>
  <c r="B1559" i="5"/>
  <c r="T1559" i="5" s="1"/>
  <c r="B1558" i="5"/>
  <c r="T1558" i="5" s="1"/>
  <c r="B1557" i="5"/>
  <c r="T1557" i="5" s="1"/>
  <c r="V1556" i="5"/>
  <c r="J1556" i="5" s="1"/>
  <c r="B1556" i="5"/>
  <c r="B1555" i="5"/>
  <c r="B1554" i="5"/>
  <c r="B1553" i="5"/>
  <c r="V1552" i="5"/>
  <c r="B1552" i="5"/>
  <c r="AB1552" i="5" s="1"/>
  <c r="B1551" i="5"/>
  <c r="B1550" i="5"/>
  <c r="B1549" i="5"/>
  <c r="V1548" i="5"/>
  <c r="B1548" i="5"/>
  <c r="B1547" i="5"/>
  <c r="B1546" i="5"/>
  <c r="B1545" i="5"/>
  <c r="V1544" i="5"/>
  <c r="B1544" i="5"/>
  <c r="B1543" i="5"/>
  <c r="B1542" i="5"/>
  <c r="B1541" i="5"/>
  <c r="AB1541" i="5" s="1"/>
  <c r="V1540" i="5"/>
  <c r="B1540" i="5"/>
  <c r="B1539" i="5"/>
  <c r="S1539" i="5" s="1"/>
  <c r="B1538" i="5"/>
  <c r="S1538" i="5" s="1"/>
  <c r="B1537" i="5"/>
  <c r="V1536" i="5"/>
  <c r="B1536" i="5"/>
  <c r="B1535" i="5"/>
  <c r="B1534" i="5"/>
  <c r="B1533" i="5"/>
  <c r="V1532" i="5"/>
  <c r="G1532" i="5" s="1"/>
  <c r="B1532" i="5"/>
  <c r="B1531" i="5"/>
  <c r="B1530" i="5"/>
  <c r="AB1530" i="5" s="1"/>
  <c r="B1529" i="5"/>
  <c r="AB1529" i="5" s="1"/>
  <c r="V1528" i="5"/>
  <c r="B1528" i="5"/>
  <c r="S1528" i="5" s="1"/>
  <c r="B1527" i="5"/>
  <c r="T1527" i="5" s="1"/>
  <c r="B1526" i="5"/>
  <c r="B1525" i="5"/>
  <c r="T1525" i="5" s="1"/>
  <c r="V1524" i="5"/>
  <c r="G1524" i="5" s="1"/>
  <c r="B1524" i="5"/>
  <c r="T1524" i="5" s="1"/>
  <c r="B1523" i="5"/>
  <c r="B1522" i="5"/>
  <c r="B1521" i="5"/>
  <c r="V1520" i="5"/>
  <c r="B1520" i="5"/>
  <c r="AB1520" i="5" s="1"/>
  <c r="B1519" i="5"/>
  <c r="S1519" i="5" s="1"/>
  <c r="B1518" i="5"/>
  <c r="B1517" i="5"/>
  <c r="B1516" i="5"/>
  <c r="S1516" i="5" s="1"/>
  <c r="B1515" i="5"/>
  <c r="B1514" i="5"/>
  <c r="S1514" i="5" s="1"/>
  <c r="B1513" i="5"/>
  <c r="B1512" i="5"/>
  <c r="T1512" i="5" s="1"/>
  <c r="B1511" i="5"/>
  <c r="B1510" i="5"/>
  <c r="B1509" i="5"/>
  <c r="B1508" i="5"/>
  <c r="B1507" i="5"/>
  <c r="B1506" i="5"/>
  <c r="AB1506" i="5" s="1"/>
  <c r="B1505" i="5"/>
  <c r="B1504" i="5"/>
  <c r="S1504" i="5" s="1"/>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T1483" i="5" s="1"/>
  <c r="B1482" i="5"/>
  <c r="B1481" i="5"/>
  <c r="B1480" i="5"/>
  <c r="B1479" i="5"/>
  <c r="B1478" i="5"/>
  <c r="B1477" i="5"/>
  <c r="S1477" i="5" s="1"/>
  <c r="B1476" i="5"/>
  <c r="S1476" i="5" s="1"/>
  <c r="B1475" i="5"/>
  <c r="B1474" i="5"/>
  <c r="B1473" i="5"/>
  <c r="T1473" i="5" s="1"/>
  <c r="B1472" i="5"/>
  <c r="S1472" i="5" s="1"/>
  <c r="B1471" i="5"/>
  <c r="AB1471" i="5" s="1"/>
  <c r="B1470" i="5"/>
  <c r="T1470" i="5" s="1"/>
  <c r="B1469" i="5"/>
  <c r="AB1469" i="5" s="1"/>
  <c r="B1468" i="5"/>
  <c r="S1468" i="5" s="1"/>
  <c r="B1467" i="5"/>
  <c r="S1467" i="5" s="1"/>
  <c r="B1466" i="5"/>
  <c r="B1465" i="5"/>
  <c r="S1465" i="5" s="1"/>
  <c r="B1464" i="5"/>
  <c r="S1464" i="5" s="1"/>
  <c r="V1463" i="5"/>
  <c r="B1463" i="5"/>
  <c r="S1463" i="5" s="1"/>
  <c r="B1462" i="5"/>
  <c r="S1462" i="5" s="1"/>
  <c r="B1461" i="5"/>
  <c r="B1460" i="5"/>
  <c r="B1459" i="5"/>
  <c r="B1458" i="5"/>
  <c r="AB1458" i="5" s="1"/>
  <c r="B1457" i="5"/>
  <c r="AB1457" i="5" s="1"/>
  <c r="V1456" i="5"/>
  <c r="B1456" i="5"/>
  <c r="T1456" i="5" s="1"/>
  <c r="B1455" i="5"/>
  <c r="B1454" i="5"/>
  <c r="S1454" i="5" s="1"/>
  <c r="B1453" i="5"/>
  <c r="T1453" i="5" s="1"/>
  <c r="B1452" i="5"/>
  <c r="B1451" i="5"/>
  <c r="B1450" i="5"/>
  <c r="T1450" i="5" s="1"/>
  <c r="B1449" i="5"/>
  <c r="V1448" i="5"/>
  <c r="J1448" i="5" s="1"/>
  <c r="B1448" i="5"/>
  <c r="V1447" i="5"/>
  <c r="B1447" i="5"/>
  <c r="B1446" i="5"/>
  <c r="B1445" i="5"/>
  <c r="S1445" i="5" s="1"/>
  <c r="B1444" i="5"/>
  <c r="AB1444" i="5" s="1"/>
  <c r="B1443" i="5"/>
  <c r="AB1443" i="5" s="1"/>
  <c r="B1442" i="5"/>
  <c r="B1441" i="5"/>
  <c r="B1440" i="5"/>
  <c r="S1440" i="5" s="1"/>
  <c r="B1439" i="5"/>
  <c r="B1438" i="5"/>
  <c r="T1438" i="5" s="1"/>
  <c r="B1437" i="5"/>
  <c r="B1436" i="5"/>
  <c r="B1435" i="5"/>
  <c r="B1434" i="5"/>
  <c r="B1433" i="5"/>
  <c r="AB1433" i="5" s="1"/>
  <c r="B1432" i="5"/>
  <c r="V1431" i="5"/>
  <c r="B1431" i="5"/>
  <c r="B1430" i="5"/>
  <c r="B1429" i="5"/>
  <c r="B1428" i="5"/>
  <c r="B1427" i="5"/>
  <c r="T1427" i="5" s="1"/>
  <c r="B1426" i="5"/>
  <c r="B1425" i="5"/>
  <c r="B1424" i="5"/>
  <c r="V1423" i="5"/>
  <c r="R1423" i="5" s="1"/>
  <c r="B1423" i="5"/>
  <c r="B1422" i="5"/>
  <c r="T1422" i="5" s="1"/>
  <c r="B1421" i="5"/>
  <c r="B1420" i="5"/>
  <c r="AB1420" i="5" s="1"/>
  <c r="V1419" i="5"/>
  <c r="B1419" i="5"/>
  <c r="B1418" i="5"/>
  <c r="V1417" i="5"/>
  <c r="B1417" i="5"/>
  <c r="V1416" i="5"/>
  <c r="H1416" i="5" s="1"/>
  <c r="B1416" i="5"/>
  <c r="V1415" i="5"/>
  <c r="F1415" i="5" s="1"/>
  <c r="B1415" i="5"/>
  <c r="B1414" i="5"/>
  <c r="B1413" i="5"/>
  <c r="T1413" i="5" s="1"/>
  <c r="B1412" i="5"/>
  <c r="AB1412" i="5" s="1"/>
  <c r="V1411" i="5"/>
  <c r="F1411" i="5" s="1"/>
  <c r="B1411" i="5"/>
  <c r="AB1411" i="5" s="1"/>
  <c r="B1410" i="5"/>
  <c r="V1409" i="5"/>
  <c r="F1409" i="5" s="1"/>
  <c r="B1409" i="5"/>
  <c r="B1408" i="5"/>
  <c r="V1407" i="5"/>
  <c r="B1407" i="5"/>
  <c r="AB1407" i="5" s="1"/>
  <c r="B1406" i="5"/>
  <c r="B1405" i="5"/>
  <c r="V1404" i="5"/>
  <c r="R1404" i="5" s="1"/>
  <c r="B1404" i="5"/>
  <c r="AB1404" i="5" s="1"/>
  <c r="V1403" i="5"/>
  <c r="F1403" i="5" s="1"/>
  <c r="B1403" i="5"/>
  <c r="AB1403" i="5" s="1"/>
  <c r="B1402" i="5"/>
  <c r="V1401" i="5"/>
  <c r="B1401" i="5"/>
  <c r="V1400" i="5"/>
  <c r="E1400" i="5" s="1"/>
  <c r="X1400" i="5" s="1"/>
  <c r="B1400" i="5"/>
  <c r="V1399" i="5"/>
  <c r="B1399" i="5"/>
  <c r="B1398" i="5"/>
  <c r="S1398" i="5" s="1"/>
  <c r="B1397" i="5"/>
  <c r="T1397" i="5" s="1"/>
  <c r="V1396" i="5"/>
  <c r="B1396" i="5"/>
  <c r="AB1396" i="5" s="1"/>
  <c r="V1395" i="5"/>
  <c r="B1395" i="5"/>
  <c r="B1394" i="5"/>
  <c r="S1394" i="5" s="1"/>
  <c r="V1393" i="5"/>
  <c r="B1393" i="5"/>
  <c r="AB1393" i="5" s="1"/>
  <c r="V1392" i="5"/>
  <c r="B1392" i="5"/>
  <c r="AB1392" i="5" s="1"/>
  <c r="V1391" i="5"/>
  <c r="B1391" i="5"/>
  <c r="AB1391" i="5" s="1"/>
  <c r="B1390" i="5"/>
  <c r="B1389" i="5"/>
  <c r="T1389" i="5" s="1"/>
  <c r="B1388" i="5"/>
  <c r="AB1388" i="5" s="1"/>
  <c r="V1387" i="5"/>
  <c r="B1387" i="5"/>
  <c r="S1387" i="5" s="1"/>
  <c r="B1386" i="5"/>
  <c r="T1386" i="5" s="1"/>
  <c r="V1385" i="5"/>
  <c r="B1385" i="5"/>
  <c r="T1385" i="5" s="1"/>
  <c r="V1384" i="5"/>
  <c r="B1384" i="5"/>
  <c r="AB1384" i="5" s="1"/>
  <c r="V1383" i="5"/>
  <c r="B1383" i="5"/>
  <c r="AB1383" i="5" s="1"/>
  <c r="B1382" i="5"/>
  <c r="B1381" i="5"/>
  <c r="V1380" i="5"/>
  <c r="B1380" i="5"/>
  <c r="AB1380" i="5" s="1"/>
  <c r="V1379" i="5"/>
  <c r="B1379" i="5"/>
  <c r="S1379" i="5" s="1"/>
  <c r="B1378" i="5"/>
  <c r="T1378" i="5" s="1"/>
  <c r="V1377" i="5"/>
  <c r="B1377" i="5"/>
  <c r="V1376" i="5"/>
  <c r="B1376" i="5"/>
  <c r="AB1376" i="5" s="1"/>
  <c r="V1375" i="5"/>
  <c r="B1375" i="5"/>
  <c r="AB1375" i="5" s="1"/>
  <c r="B1374" i="5"/>
  <c r="B1373" i="5"/>
  <c r="V1372" i="5"/>
  <c r="B1372" i="5"/>
  <c r="V1371" i="5"/>
  <c r="G1371" i="5" s="1"/>
  <c r="B1371" i="5"/>
  <c r="T1371" i="5" s="1"/>
  <c r="B1370" i="5"/>
  <c r="S1370" i="5" s="1"/>
  <c r="V1369" i="5"/>
  <c r="B1369" i="5"/>
  <c r="AB1369" i="5" s="1"/>
  <c r="V1368" i="5"/>
  <c r="F1368" i="5" s="1"/>
  <c r="B1368" i="5"/>
  <c r="V1367" i="5"/>
  <c r="I1367" i="5" s="1"/>
  <c r="B1367" i="5"/>
  <c r="B1366" i="5"/>
  <c r="S1366" i="5" s="1"/>
  <c r="B1365" i="5"/>
  <c r="T1365" i="5" s="1"/>
  <c r="V1364" i="5"/>
  <c r="B1364" i="5"/>
  <c r="B1363" i="5"/>
  <c r="AB1363" i="5" s="1"/>
  <c r="B1362" i="5"/>
  <c r="S1362" i="5" s="1"/>
  <c r="V1361" i="5"/>
  <c r="B1361" i="5"/>
  <c r="B1360" i="5"/>
  <c r="T1360" i="5" s="1"/>
  <c r="B1359" i="5"/>
  <c r="AB1359" i="5" s="1"/>
  <c r="B1358" i="5"/>
  <c r="B1357" i="5"/>
  <c r="V1356" i="5"/>
  <c r="B1356" i="5"/>
  <c r="B1355" i="5"/>
  <c r="B1354" i="5"/>
  <c r="B1353" i="5"/>
  <c r="B1352" i="5"/>
  <c r="T1352" i="5" s="1"/>
  <c r="V1351" i="5"/>
  <c r="B1351" i="5"/>
  <c r="B1350" i="5"/>
  <c r="T1350" i="5" s="1"/>
  <c r="B1349" i="5"/>
  <c r="V1348" i="5"/>
  <c r="B1348" i="5"/>
  <c r="V1347" i="5"/>
  <c r="I1347" i="5" s="1"/>
  <c r="B1347" i="5"/>
  <c r="T1347" i="5" s="1"/>
  <c r="B1346" i="5"/>
  <c r="V1345" i="5"/>
  <c r="J1345" i="5" s="1"/>
  <c r="B1345" i="5"/>
  <c r="B1344" i="5"/>
  <c r="V1343" i="5"/>
  <c r="B1343" i="5"/>
  <c r="B1342" i="5"/>
  <c r="B1341" i="5"/>
  <c r="S1341" i="5" s="1"/>
  <c r="B1340" i="5"/>
  <c r="V1339" i="5"/>
  <c r="B1339" i="5"/>
  <c r="B1338" i="5"/>
  <c r="V1337" i="5"/>
  <c r="G1337" i="5" s="1"/>
  <c r="B1337" i="5"/>
  <c r="T1337" i="5" s="1"/>
  <c r="B1336" i="5"/>
  <c r="AB1336" i="5" s="1"/>
  <c r="V1335" i="5"/>
  <c r="F1335" i="5" s="1"/>
  <c r="B1335" i="5"/>
  <c r="B1334" i="5"/>
  <c r="B1333" i="5"/>
  <c r="B1332" i="5"/>
  <c r="V1331" i="5"/>
  <c r="B1331" i="5"/>
  <c r="B1330" i="5"/>
  <c r="V1329" i="5"/>
  <c r="F1329" i="5" s="1"/>
  <c r="B1329" i="5"/>
  <c r="B1328" i="5"/>
  <c r="V1327" i="5"/>
  <c r="B1327" i="5"/>
  <c r="B1326" i="5"/>
  <c r="B1325" i="5"/>
  <c r="B1324" i="5"/>
  <c r="AB1324" i="5" s="1"/>
  <c r="V1323" i="5"/>
  <c r="B1323" i="5"/>
  <c r="B1322" i="5"/>
  <c r="S1322" i="5" s="1"/>
  <c r="V1321" i="5"/>
  <c r="H1321" i="5" s="1"/>
  <c r="B1321" i="5"/>
  <c r="B1320" i="5"/>
  <c r="V1319" i="5"/>
  <c r="G1319" i="5" s="1"/>
  <c r="B1319" i="5"/>
  <c r="B1318" i="5"/>
  <c r="B1317" i="5"/>
  <c r="B1316" i="5"/>
  <c r="AB1316" i="5" s="1"/>
  <c r="V1315" i="5"/>
  <c r="J1315" i="5" s="1"/>
  <c r="B1315" i="5"/>
  <c r="B1314" i="5"/>
  <c r="V1313" i="5"/>
  <c r="B1313" i="5"/>
  <c r="B1312" i="5"/>
  <c r="AB1312" i="5" s="1"/>
  <c r="V1311" i="5"/>
  <c r="B1311" i="5"/>
  <c r="B1310" i="5"/>
  <c r="B1309" i="5"/>
  <c r="T1309" i="5" s="1"/>
  <c r="B1308" i="5"/>
  <c r="V1307" i="5"/>
  <c r="B1307" i="5"/>
  <c r="B1306" i="5"/>
  <c r="V1305" i="5"/>
  <c r="B1305" i="5"/>
  <c r="B1304" i="5"/>
  <c r="AB1304" i="5" s="1"/>
  <c r="V1303" i="5"/>
  <c r="J1303" i="5" s="1"/>
  <c r="B1303" i="5"/>
  <c r="B1302" i="5"/>
  <c r="B1301" i="5"/>
  <c r="B1300" i="5"/>
  <c r="AB1300" i="5" s="1"/>
  <c r="V1299" i="5"/>
  <c r="B1299" i="5"/>
  <c r="AB1299" i="5" s="1"/>
  <c r="B1298" i="5"/>
  <c r="V1297" i="5"/>
  <c r="B1297" i="5"/>
  <c r="B1296" i="5"/>
  <c r="V1295" i="5"/>
  <c r="F1295" i="5" s="1"/>
  <c r="B1295" i="5"/>
  <c r="B1294" i="5"/>
  <c r="B1293" i="5"/>
  <c r="B1292" i="5"/>
  <c r="AB1292" i="5" s="1"/>
  <c r="B1291" i="5"/>
  <c r="S1291" i="5" s="1"/>
  <c r="B1290" i="5"/>
  <c r="V1289" i="5"/>
  <c r="B1289" i="5"/>
  <c r="B1288" i="5"/>
  <c r="AB1288" i="5" s="1"/>
  <c r="V1287" i="5"/>
  <c r="B1287" i="5"/>
  <c r="T1287" i="5" s="1"/>
  <c r="B1286" i="5"/>
  <c r="B1285" i="5"/>
  <c r="B1284" i="5"/>
  <c r="V1283" i="5"/>
  <c r="B1283" i="5"/>
  <c r="B1282" i="5"/>
  <c r="S1282" i="5" s="1"/>
  <c r="V1281" i="5"/>
  <c r="R1281" i="5" s="1"/>
  <c r="B1281" i="5"/>
  <c r="B1280" i="5"/>
  <c r="AB1280" i="5" s="1"/>
  <c r="V1279" i="5"/>
  <c r="B1279" i="5"/>
  <c r="B1278" i="5"/>
  <c r="B1277" i="5"/>
  <c r="B1276" i="5"/>
  <c r="AB1276" i="5" s="1"/>
  <c r="V1275" i="5"/>
  <c r="B1275" i="5"/>
  <c r="B1274" i="5"/>
  <c r="V1273" i="5"/>
  <c r="R1273" i="5" s="1"/>
  <c r="B1273" i="5"/>
  <c r="B1272" i="5"/>
  <c r="V1271" i="5"/>
  <c r="B1271" i="5"/>
  <c r="B1270" i="5"/>
  <c r="B1269" i="5"/>
  <c r="B1268" i="5"/>
  <c r="V1267" i="5"/>
  <c r="B1267" i="5"/>
  <c r="B1266" i="5"/>
  <c r="V1265" i="5"/>
  <c r="B1265" i="5"/>
  <c r="T1265" i="5" s="1"/>
  <c r="B1264" i="5"/>
  <c r="B1263" i="5"/>
  <c r="B1262" i="5"/>
  <c r="B1261" i="5"/>
  <c r="B1260" i="5"/>
  <c r="B1259" i="5"/>
  <c r="B1258" i="5"/>
  <c r="S1258" i="5" s="1"/>
  <c r="V1257" i="5"/>
  <c r="H1257" i="5" s="1"/>
  <c r="B1257" i="5"/>
  <c r="B1256" i="5"/>
  <c r="AB1256" i="5" s="1"/>
  <c r="B1255" i="5"/>
  <c r="S1255" i="5" s="1"/>
  <c r="B1254" i="5"/>
  <c r="B1253" i="5"/>
  <c r="B1252" i="5"/>
  <c r="B1251" i="5"/>
  <c r="B1250" i="5"/>
  <c r="V1249" i="5"/>
  <c r="B1249" i="5"/>
  <c r="B1248" i="5"/>
  <c r="AB1248" i="5" s="1"/>
  <c r="B1247" i="5"/>
  <c r="B1246" i="5"/>
  <c r="B1245" i="5"/>
  <c r="S1245" i="5" s="1"/>
  <c r="B1244" i="5"/>
  <c r="AB1244" i="5" s="1"/>
  <c r="B1243" i="5"/>
  <c r="AB1243" i="5" s="1"/>
  <c r="B1242" i="5"/>
  <c r="V1241" i="5"/>
  <c r="B1241" i="5"/>
  <c r="B1240" i="5"/>
  <c r="B1239" i="5"/>
  <c r="B1238" i="5"/>
  <c r="B1237" i="5"/>
  <c r="B1236" i="5"/>
  <c r="AB1236" i="5" s="1"/>
  <c r="B1235" i="5"/>
  <c r="B1234" i="5"/>
  <c r="T1234" i="5" s="1"/>
  <c r="V1233" i="5"/>
  <c r="B1233" i="5"/>
  <c r="B1232" i="5"/>
  <c r="S1232" i="5" s="1"/>
  <c r="B1231" i="5"/>
  <c r="B1230" i="5"/>
  <c r="B1229" i="5"/>
  <c r="T1229" i="5" s="1"/>
  <c r="B1228" i="5"/>
  <c r="B1227" i="5"/>
  <c r="T1227" i="5" s="1"/>
  <c r="B1226" i="5"/>
  <c r="V1225" i="5"/>
  <c r="G1225" i="5" s="1"/>
  <c r="B1225" i="5"/>
  <c r="B1224" i="5"/>
  <c r="AB1224" i="5" s="1"/>
  <c r="B1223" i="5"/>
  <c r="B1222" i="5"/>
  <c r="S1222" i="5" s="1"/>
  <c r="B1221" i="5"/>
  <c r="S1221" i="5" s="1"/>
  <c r="B1220" i="5"/>
  <c r="AB1220" i="5" s="1"/>
  <c r="B1219" i="5"/>
  <c r="B1218" i="5"/>
  <c r="V1217" i="5"/>
  <c r="B1217" i="5"/>
  <c r="B1216" i="5"/>
  <c r="AB1216" i="5" s="1"/>
  <c r="B1215" i="5"/>
  <c r="B1214" i="5"/>
  <c r="B1213" i="5"/>
  <c r="B1212" i="5"/>
  <c r="B1211" i="5"/>
  <c r="B1210" i="5"/>
  <c r="AB1210" i="5" s="1"/>
  <c r="V1209" i="5"/>
  <c r="B1209" i="5"/>
  <c r="B1208" i="5"/>
  <c r="AB1208" i="5" s="1"/>
  <c r="B1207" i="5"/>
  <c r="B1206" i="5"/>
  <c r="B1205" i="5"/>
  <c r="B1204" i="5"/>
  <c r="B1203" i="5"/>
  <c r="B1202" i="5"/>
  <c r="V1201" i="5"/>
  <c r="H1201" i="5" s="1"/>
  <c r="B1201" i="5"/>
  <c r="T1201" i="5" s="1"/>
  <c r="B1200" i="5"/>
  <c r="B1199" i="5"/>
  <c r="B1198" i="5"/>
  <c r="S1198" i="5" s="1"/>
  <c r="B1197" i="5"/>
  <c r="B1196" i="5"/>
  <c r="S1196" i="5" s="1"/>
  <c r="B1195" i="5"/>
  <c r="B1194" i="5"/>
  <c r="V1193" i="5"/>
  <c r="F1193" i="5" s="1"/>
  <c r="B1193" i="5"/>
  <c r="B1192" i="5"/>
  <c r="AB1192" i="5" s="1"/>
  <c r="B1191" i="5"/>
  <c r="S1191" i="5" s="1"/>
  <c r="B1190" i="5"/>
  <c r="B1189" i="5"/>
  <c r="S1189" i="5" s="1"/>
  <c r="B1188" i="5"/>
  <c r="AB1188" i="5" s="1"/>
  <c r="B1187" i="5"/>
  <c r="B1186" i="5"/>
  <c r="S1186" i="5" s="1"/>
  <c r="V1185" i="5"/>
  <c r="B1185" i="5"/>
  <c r="B1184" i="5"/>
  <c r="AB1184" i="5" s="1"/>
  <c r="B1183" i="5"/>
  <c r="B1182" i="5"/>
  <c r="T1182" i="5" s="1"/>
  <c r="B1181" i="5"/>
  <c r="B1180" i="5"/>
  <c r="AB1180" i="5" s="1"/>
  <c r="B1179" i="5"/>
  <c r="AB1179" i="5" s="1"/>
  <c r="B1178" i="5"/>
  <c r="V1177" i="5"/>
  <c r="B1177" i="5"/>
  <c r="B1176" i="5"/>
  <c r="B1175" i="5"/>
  <c r="B1174" i="5"/>
  <c r="T1174" i="5" s="1"/>
  <c r="B1173" i="5"/>
  <c r="B1172" i="5"/>
  <c r="AB1172" i="5" s="1"/>
  <c r="B1171" i="5"/>
  <c r="B1170" i="5"/>
  <c r="T1170" i="5" s="1"/>
  <c r="V1169" i="5"/>
  <c r="B1169" i="5"/>
  <c r="B1168" i="5"/>
  <c r="V1167" i="5"/>
  <c r="B1167" i="5"/>
  <c r="B1166" i="5"/>
  <c r="T1166" i="5" s="1"/>
  <c r="B1165" i="5"/>
  <c r="B1164" i="5"/>
  <c r="T1164" i="5" s="1"/>
  <c r="V1163" i="5"/>
  <c r="B1163" i="5"/>
  <c r="B1162" i="5"/>
  <c r="V1161" i="5"/>
  <c r="B1161" i="5"/>
  <c r="T1161" i="5" s="1"/>
  <c r="V1160" i="5"/>
  <c r="B1160" i="5"/>
  <c r="V1159" i="5"/>
  <c r="B1159" i="5"/>
  <c r="S1159" i="5" s="1"/>
  <c r="B1158" i="5"/>
  <c r="B1157" i="5"/>
  <c r="V1156" i="5"/>
  <c r="B1156" i="5"/>
  <c r="V1155" i="5"/>
  <c r="B1155" i="5"/>
  <c r="B1154" i="5"/>
  <c r="V1153" i="5"/>
  <c r="R1153" i="5" s="1"/>
  <c r="B1153" i="5"/>
  <c r="AB1153" i="5" s="1"/>
  <c r="V1152" i="5"/>
  <c r="B1152" i="5"/>
  <c r="V1151" i="5"/>
  <c r="B1151" i="5"/>
  <c r="B1150" i="5"/>
  <c r="B1149" i="5"/>
  <c r="V1148" i="5"/>
  <c r="I1148" i="5" s="1"/>
  <c r="B1148" i="5"/>
  <c r="V1147" i="5"/>
  <c r="B1147" i="5"/>
  <c r="T1147" i="5" s="1"/>
  <c r="B1146" i="5"/>
  <c r="V1145" i="5"/>
  <c r="E1145" i="5" s="1"/>
  <c r="X1145" i="5" s="1"/>
  <c r="B1145" i="5"/>
  <c r="AB1145" i="5" s="1"/>
  <c r="V1144" i="5"/>
  <c r="G1144" i="5" s="1"/>
  <c r="B1144" i="5"/>
  <c r="S1144" i="5" s="1"/>
  <c r="V1143" i="5"/>
  <c r="B1143" i="5"/>
  <c r="B1142" i="5"/>
  <c r="B1141" i="5"/>
  <c r="V1140" i="5"/>
  <c r="B1140" i="5"/>
  <c r="V1139" i="5"/>
  <c r="B1139" i="5"/>
  <c r="B1138" i="5"/>
  <c r="T1138" i="5" s="1"/>
  <c r="V1137" i="5"/>
  <c r="B1137" i="5"/>
  <c r="V1136" i="5"/>
  <c r="B1136" i="5"/>
  <c r="V1135" i="5"/>
  <c r="B1135" i="5"/>
  <c r="S1135" i="5" s="1"/>
  <c r="B1134" i="5"/>
  <c r="S1134" i="5" s="1"/>
  <c r="B1133" i="5"/>
  <c r="V1132" i="5"/>
  <c r="R1132" i="5" s="1"/>
  <c r="B1132" i="5"/>
  <c r="V1131" i="5"/>
  <c r="E1131" i="5" s="1"/>
  <c r="X1131" i="5" s="1"/>
  <c r="B1131" i="5"/>
  <c r="AB1131" i="5" s="1"/>
  <c r="B1130" i="5"/>
  <c r="V1129" i="5"/>
  <c r="B1129" i="5"/>
  <c r="B1128" i="5"/>
  <c r="V1127" i="5"/>
  <c r="B1127" i="5"/>
  <c r="T1127" i="5" s="1"/>
  <c r="B1126" i="5"/>
  <c r="B1125" i="5"/>
  <c r="V1124" i="5"/>
  <c r="B1124" i="5"/>
  <c r="V1123" i="5"/>
  <c r="J1123" i="5" s="1"/>
  <c r="B1123" i="5"/>
  <c r="AB1123" i="5" s="1"/>
  <c r="B1122" i="5"/>
  <c r="AB1122" i="5" s="1"/>
  <c r="V1121" i="5"/>
  <c r="B1121" i="5"/>
  <c r="T1121" i="5" s="1"/>
  <c r="B1120" i="5"/>
  <c r="V1119" i="5"/>
  <c r="B1119" i="5"/>
  <c r="B1118" i="5"/>
  <c r="T1118" i="5" s="1"/>
  <c r="B1117" i="5"/>
  <c r="V1116" i="5"/>
  <c r="I1116" i="5" s="1"/>
  <c r="B1116" i="5"/>
  <c r="V1115" i="5"/>
  <c r="E1115" i="5" s="1"/>
  <c r="X1115" i="5" s="1"/>
  <c r="B1115" i="5"/>
  <c r="B1114" i="5"/>
  <c r="V1113" i="5"/>
  <c r="I1113" i="5" s="1"/>
  <c r="B1113" i="5"/>
  <c r="V1112" i="5"/>
  <c r="B1112" i="5"/>
  <c r="V1111" i="5"/>
  <c r="B1111" i="5"/>
  <c r="S1111" i="5" s="1"/>
  <c r="B1110" i="5"/>
  <c r="S1110" i="5" s="1"/>
  <c r="B1109" i="5"/>
  <c r="V1108" i="5"/>
  <c r="B1108" i="5"/>
  <c r="V1107" i="5"/>
  <c r="B1107" i="5"/>
  <c r="S1107" i="5" s="1"/>
  <c r="B1106" i="5"/>
  <c r="V1105" i="5"/>
  <c r="B1105" i="5"/>
  <c r="AB1105" i="5" s="1"/>
  <c r="B1104" i="5"/>
  <c r="V1103" i="5"/>
  <c r="B1103" i="5"/>
  <c r="AB1103" i="5" s="1"/>
  <c r="B1102" i="5"/>
  <c r="B1101" i="5"/>
  <c r="T1101" i="5" s="1"/>
  <c r="V1100" i="5"/>
  <c r="B1100" i="5"/>
  <c r="V1099" i="5"/>
  <c r="B1099" i="5"/>
  <c r="AB1099" i="5" s="1"/>
  <c r="B1098" i="5"/>
  <c r="S1098" i="5" s="1"/>
  <c r="V1097" i="5"/>
  <c r="B1097" i="5"/>
  <c r="AB1097" i="5" s="1"/>
  <c r="B1096" i="5"/>
  <c r="V1095" i="5"/>
  <c r="B1095" i="5"/>
  <c r="B1094" i="5"/>
  <c r="B1093" i="5"/>
  <c r="T1093" i="5" s="1"/>
  <c r="V1092" i="5"/>
  <c r="H1092" i="5" s="1"/>
  <c r="B1092" i="5"/>
  <c r="V1091" i="5"/>
  <c r="B1091" i="5"/>
  <c r="S1091" i="5" s="1"/>
  <c r="B1090" i="5"/>
  <c r="V1089" i="5"/>
  <c r="B1089" i="5"/>
  <c r="T1089" i="5" s="1"/>
  <c r="V1088" i="5"/>
  <c r="B1088" i="5"/>
  <c r="V1087" i="5"/>
  <c r="R1087" i="5" s="1"/>
  <c r="B1087" i="5"/>
  <c r="B1086" i="5"/>
  <c r="B1085" i="5"/>
  <c r="V1084" i="5"/>
  <c r="B1084" i="5"/>
  <c r="AB1084" i="5" s="1"/>
  <c r="B1083" i="5"/>
  <c r="B1082" i="5"/>
  <c r="B1081" i="5"/>
  <c r="V1080" i="5"/>
  <c r="E1080" i="5" s="1"/>
  <c r="X1080" i="5" s="1"/>
  <c r="B1080" i="5"/>
  <c r="T1080" i="5" s="1"/>
  <c r="B1079" i="5"/>
  <c r="B1078" i="5"/>
  <c r="B1077" i="5"/>
  <c r="V1076" i="5"/>
  <c r="B1076" i="5"/>
  <c r="B1075" i="5"/>
  <c r="B1074" i="5"/>
  <c r="S1074" i="5" s="1"/>
  <c r="B1073" i="5"/>
  <c r="V1072" i="5"/>
  <c r="B1072" i="5"/>
  <c r="B1071" i="5"/>
  <c r="AB1071" i="5" s="1"/>
  <c r="B1070" i="5"/>
  <c r="S1070" i="5" s="1"/>
  <c r="B1069" i="5"/>
  <c r="V1068" i="5"/>
  <c r="B1068" i="5"/>
  <c r="B1067" i="5"/>
  <c r="B1066" i="5"/>
  <c r="B1065" i="5"/>
  <c r="V1064" i="5"/>
  <c r="B1064" i="5"/>
  <c r="B1063" i="5"/>
  <c r="B1062" i="5"/>
  <c r="S1062" i="5" s="1"/>
  <c r="B1061" i="5"/>
  <c r="S1061" i="5" s="1"/>
  <c r="V1060" i="5"/>
  <c r="B1060" i="5"/>
  <c r="AB1060" i="5" s="1"/>
  <c r="B1059" i="5"/>
  <c r="AB1059" i="5" s="1"/>
  <c r="B1058" i="5"/>
  <c r="T1058" i="5" s="1"/>
  <c r="B1057" i="5"/>
  <c r="V1056" i="5"/>
  <c r="E1056" i="5" s="1"/>
  <c r="X1056" i="5" s="1"/>
  <c r="B1056" i="5"/>
  <c r="B1055" i="5"/>
  <c r="B1054" i="5"/>
  <c r="B1053" i="5"/>
  <c r="S1053" i="5" s="1"/>
  <c r="V1052" i="5"/>
  <c r="F1052" i="5" s="1"/>
  <c r="B1052" i="5"/>
  <c r="AB1052" i="5" s="1"/>
  <c r="B1051" i="5"/>
  <c r="B1050" i="5"/>
  <c r="S1050" i="5" s="1"/>
  <c r="B1049" i="5"/>
  <c r="T1049" i="5" s="1"/>
  <c r="V1048" i="5"/>
  <c r="B1048" i="5"/>
  <c r="B1047" i="5"/>
  <c r="S1047" i="5" s="1"/>
  <c r="B1046" i="5"/>
  <c r="B1045" i="5"/>
  <c r="V1044" i="5"/>
  <c r="B1044" i="5"/>
  <c r="B1043" i="5"/>
  <c r="B1042" i="5"/>
  <c r="B1041" i="5"/>
  <c r="V1040" i="5"/>
  <c r="B1040" i="5"/>
  <c r="B1039" i="5"/>
  <c r="B1038" i="5"/>
  <c r="B1037" i="5"/>
  <c r="T1037" i="5" s="1"/>
  <c r="V1036" i="5"/>
  <c r="B1036" i="5"/>
  <c r="B1035" i="5"/>
  <c r="AB1035" i="5" s="1"/>
  <c r="B1034" i="5"/>
  <c r="S1034" i="5" s="1"/>
  <c r="B1033" i="5"/>
  <c r="V1032" i="5"/>
  <c r="B1032" i="5"/>
  <c r="B1031" i="5"/>
  <c r="AB1031" i="5" s="1"/>
  <c r="B1030" i="5"/>
  <c r="S1030" i="5" s="1"/>
  <c r="B1029" i="5"/>
  <c r="V1028" i="5"/>
  <c r="H1028" i="5" s="1"/>
  <c r="B1028" i="5"/>
  <c r="B1027" i="5"/>
  <c r="B1026" i="5"/>
  <c r="T1026" i="5" s="1"/>
  <c r="B1025" i="5"/>
  <c r="V1024" i="5"/>
  <c r="B1024" i="5"/>
  <c r="AB1024" i="5" s="1"/>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E1000" i="5" s="1"/>
  <c r="X1000" i="5" s="1"/>
  <c r="B1000" i="5"/>
  <c r="B999" i="5"/>
  <c r="B998" i="5"/>
  <c r="B997" i="5"/>
  <c r="V996" i="5"/>
  <c r="J996" i="5" s="1"/>
  <c r="B996" i="5"/>
  <c r="AB996" i="5" s="1"/>
  <c r="B995" i="5"/>
  <c r="T995" i="5" s="1"/>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B968" i="5"/>
  <c r="AB968" i="5" s="1"/>
  <c r="B967" i="5"/>
  <c r="B966" i="5"/>
  <c r="T966" i="5" s="1"/>
  <c r="B965" i="5"/>
  <c r="S965" i="5" s="1"/>
  <c r="V964" i="5"/>
  <c r="B964" i="5"/>
  <c r="B963" i="5"/>
  <c r="T963" i="5" s="1"/>
  <c r="B962" i="5"/>
  <c r="B961" i="5"/>
  <c r="AB961" i="5" s="1"/>
  <c r="V960" i="5"/>
  <c r="B960" i="5"/>
  <c r="V959" i="5"/>
  <c r="E959" i="5" s="1"/>
  <c r="X959" i="5" s="1"/>
  <c r="B959" i="5"/>
  <c r="T959" i="5" s="1"/>
  <c r="B958" i="5"/>
  <c r="B957" i="5"/>
  <c r="S957" i="5" s="1"/>
  <c r="B956" i="5"/>
  <c r="S956" i="5" s="1"/>
  <c r="B955" i="5"/>
  <c r="AB955" i="5" s="1"/>
  <c r="B954" i="5"/>
  <c r="T954" i="5" s="1"/>
  <c r="B953" i="5"/>
  <c r="V952" i="5"/>
  <c r="B952" i="5"/>
  <c r="B951" i="5"/>
  <c r="B950" i="5"/>
  <c r="B949" i="5"/>
  <c r="B948" i="5"/>
  <c r="B947" i="5"/>
  <c r="T947" i="5" s="1"/>
  <c r="B946" i="5"/>
  <c r="B945" i="5"/>
  <c r="T945" i="5" s="1"/>
  <c r="V944" i="5"/>
  <c r="B944" i="5"/>
  <c r="B943" i="5"/>
  <c r="B942" i="5"/>
  <c r="B941" i="5"/>
  <c r="S941" i="5" s="1"/>
  <c r="V940" i="5"/>
  <c r="H940" i="5" s="1"/>
  <c r="B940" i="5"/>
  <c r="V939" i="5"/>
  <c r="B939" i="5"/>
  <c r="S939" i="5" s="1"/>
  <c r="B938" i="5"/>
  <c r="B937" i="5"/>
  <c r="B936" i="5"/>
  <c r="V935" i="5"/>
  <c r="B935" i="5"/>
  <c r="B934" i="5"/>
  <c r="B933" i="5"/>
  <c r="T933" i="5" s="1"/>
  <c r="V932" i="5"/>
  <c r="J932" i="5" s="1"/>
  <c r="B932" i="5"/>
  <c r="V931" i="5"/>
  <c r="R931" i="5" s="1"/>
  <c r="B931" i="5"/>
  <c r="B930" i="5"/>
  <c r="B929" i="5"/>
  <c r="B928" i="5"/>
  <c r="B927" i="5"/>
  <c r="AB927" i="5" s="1"/>
  <c r="B926" i="5"/>
  <c r="B925" i="5"/>
  <c r="S925" i="5" s="1"/>
  <c r="B924" i="5"/>
  <c r="B923" i="5"/>
  <c r="B922" i="5"/>
  <c r="T922" i="5" s="1"/>
  <c r="B921" i="5"/>
  <c r="B920" i="5"/>
  <c r="S920" i="5" s="1"/>
  <c r="B919" i="5"/>
  <c r="AB919" i="5" s="1"/>
  <c r="B918" i="5"/>
  <c r="B917" i="5"/>
  <c r="S917" i="5" s="1"/>
  <c r="V916" i="5"/>
  <c r="F916" i="5" s="1"/>
  <c r="B916" i="5"/>
  <c r="T916" i="5" s="1"/>
  <c r="V915" i="5"/>
  <c r="B915" i="5"/>
  <c r="B914" i="5"/>
  <c r="B913" i="5"/>
  <c r="T913" i="5" s="1"/>
  <c r="B912" i="5"/>
  <c r="B911" i="5"/>
  <c r="B910" i="5"/>
  <c r="B909" i="5"/>
  <c r="S909" i="5" s="1"/>
  <c r="V908" i="5"/>
  <c r="G908" i="5" s="1"/>
  <c r="B908" i="5"/>
  <c r="T908" i="5" s="1"/>
  <c r="V907" i="5"/>
  <c r="I907" i="5" s="1"/>
  <c r="B907" i="5"/>
  <c r="AB907" i="5" s="1"/>
  <c r="B906" i="5"/>
  <c r="B905" i="5"/>
  <c r="S905" i="5" s="1"/>
  <c r="B904" i="5"/>
  <c r="AB904" i="5" s="1"/>
  <c r="V903" i="5"/>
  <c r="B903" i="5"/>
  <c r="AB903" i="5" s="1"/>
  <c r="B902" i="5"/>
  <c r="B901" i="5"/>
  <c r="S901" i="5" s="1"/>
  <c r="B900" i="5"/>
  <c r="V899" i="5"/>
  <c r="B899" i="5"/>
  <c r="B898" i="5"/>
  <c r="B897" i="5"/>
  <c r="S897" i="5" s="1"/>
  <c r="V896" i="5"/>
  <c r="B896" i="5"/>
  <c r="B895" i="5"/>
  <c r="AB895" i="5" s="1"/>
  <c r="B894" i="5"/>
  <c r="B893" i="5"/>
  <c r="V892" i="5"/>
  <c r="B892" i="5"/>
  <c r="AB892" i="5" s="1"/>
  <c r="V891" i="5"/>
  <c r="J891" i="5" s="1"/>
  <c r="B891" i="5"/>
  <c r="B890" i="5"/>
  <c r="T890" i="5" s="1"/>
  <c r="B889" i="5"/>
  <c r="B888" i="5"/>
  <c r="B887" i="5"/>
  <c r="B886" i="5"/>
  <c r="B885" i="5"/>
  <c r="S885" i="5" s="1"/>
  <c r="V884" i="5"/>
  <c r="H884" i="5" s="1"/>
  <c r="B884" i="5"/>
  <c r="T884" i="5" s="1"/>
  <c r="B883" i="5"/>
  <c r="B882" i="5"/>
  <c r="S882" i="5" s="1"/>
  <c r="B881" i="5"/>
  <c r="T881" i="5" s="1"/>
  <c r="V880" i="5"/>
  <c r="H880" i="5" s="1"/>
  <c r="B880" i="5"/>
  <c r="B879" i="5"/>
  <c r="T879" i="5" s="1"/>
  <c r="B878" i="5"/>
  <c r="B877" i="5"/>
  <c r="V876" i="5"/>
  <c r="B876" i="5"/>
  <c r="V875" i="5"/>
  <c r="B875" i="5"/>
  <c r="B874" i="5"/>
  <c r="B873" i="5"/>
  <c r="B872" i="5"/>
  <c r="V871" i="5"/>
  <c r="B871" i="5"/>
  <c r="S871" i="5" s="1"/>
  <c r="B870" i="5"/>
  <c r="S870" i="5" s="1"/>
  <c r="B869" i="5"/>
  <c r="V868" i="5"/>
  <c r="B868" i="5"/>
  <c r="B867" i="5"/>
  <c r="B866" i="5"/>
  <c r="T866" i="5" s="1"/>
  <c r="B865" i="5"/>
  <c r="S865" i="5" s="1"/>
  <c r="B864" i="5"/>
  <c r="AB864" i="5" s="1"/>
  <c r="B863" i="5"/>
  <c r="S863" i="5" s="1"/>
  <c r="B862" i="5"/>
  <c r="B861" i="5"/>
  <c r="V860" i="5"/>
  <c r="E860" i="5" s="1"/>
  <c r="X860" i="5" s="1"/>
  <c r="B860" i="5"/>
  <c r="V859" i="5"/>
  <c r="B859" i="5"/>
  <c r="AB859" i="5" s="1"/>
  <c r="B858" i="5"/>
  <c r="B857" i="5"/>
  <c r="B856" i="5"/>
  <c r="B855" i="5"/>
  <c r="S855" i="5" s="1"/>
  <c r="B854" i="5"/>
  <c r="B853" i="5"/>
  <c r="S853" i="5" s="1"/>
  <c r="V852" i="5"/>
  <c r="H852" i="5" s="1"/>
  <c r="B852" i="5"/>
  <c r="V851" i="5"/>
  <c r="B851" i="5"/>
  <c r="B850" i="5"/>
  <c r="B849" i="5"/>
  <c r="AB849" i="5" s="1"/>
  <c r="B848" i="5"/>
  <c r="B847" i="5"/>
  <c r="S847" i="5" s="1"/>
  <c r="B846" i="5"/>
  <c r="B845" i="5"/>
  <c r="B844" i="5"/>
  <c r="AB844" i="5" s="1"/>
  <c r="B843" i="5"/>
  <c r="AB843" i="5" s="1"/>
  <c r="B842" i="5"/>
  <c r="B841" i="5"/>
  <c r="B840" i="5"/>
  <c r="V839" i="5"/>
  <c r="B839" i="5"/>
  <c r="B838" i="5"/>
  <c r="S838" i="5" s="1"/>
  <c r="B837" i="5"/>
  <c r="B836" i="5"/>
  <c r="V835" i="5"/>
  <c r="B835" i="5"/>
  <c r="S835" i="5" s="1"/>
  <c r="B834" i="5"/>
  <c r="B833" i="5"/>
  <c r="B832" i="5"/>
  <c r="V831" i="5"/>
  <c r="B831" i="5"/>
  <c r="T831" i="5" s="1"/>
  <c r="B830" i="5"/>
  <c r="S830" i="5" s="1"/>
  <c r="B829" i="5"/>
  <c r="B828" i="5"/>
  <c r="B827" i="5"/>
  <c r="T827" i="5" s="1"/>
  <c r="B826" i="5"/>
  <c r="B825" i="5"/>
  <c r="V824" i="5"/>
  <c r="R824" i="5" s="1"/>
  <c r="B824" i="5"/>
  <c r="T824" i="5" s="1"/>
  <c r="V823" i="5"/>
  <c r="J823" i="5" s="1"/>
  <c r="B823" i="5"/>
  <c r="AB823" i="5" s="1"/>
  <c r="B822" i="5"/>
  <c r="B821" i="5"/>
  <c r="B820" i="5"/>
  <c r="B819" i="5"/>
  <c r="B818" i="5"/>
  <c r="B817" i="5"/>
  <c r="AB817" i="5" s="1"/>
  <c r="B816" i="5"/>
  <c r="AB816" i="5" s="1"/>
  <c r="B815" i="5"/>
  <c r="AB815" i="5" s="1"/>
  <c r="B814" i="5"/>
  <c r="B813" i="5"/>
  <c r="S813" i="5" s="1"/>
  <c r="B812" i="5"/>
  <c r="V811" i="5"/>
  <c r="B811" i="5"/>
  <c r="AB811" i="5" s="1"/>
  <c r="B810" i="5"/>
  <c r="B809" i="5"/>
  <c r="T809" i="5" s="1"/>
  <c r="V808" i="5"/>
  <c r="H808" i="5" s="1"/>
  <c r="B808" i="5"/>
  <c r="B807" i="5"/>
  <c r="T807" i="5" s="1"/>
  <c r="B806" i="5"/>
  <c r="B805" i="5"/>
  <c r="S805" i="5" s="1"/>
  <c r="V804" i="5"/>
  <c r="E804" i="5" s="1"/>
  <c r="X804" i="5" s="1"/>
  <c r="B804" i="5"/>
  <c r="AB804" i="5" s="1"/>
  <c r="V803" i="5"/>
  <c r="H803" i="5" s="1"/>
  <c r="B803" i="5"/>
  <c r="AB803" i="5" s="1"/>
  <c r="B802" i="5"/>
  <c r="B801" i="5"/>
  <c r="AB801" i="5" s="1"/>
  <c r="B800" i="5"/>
  <c r="AB800" i="5" s="1"/>
  <c r="B799" i="5"/>
  <c r="B798" i="5"/>
  <c r="T798" i="5" s="1"/>
  <c r="B797" i="5"/>
  <c r="B796" i="5"/>
  <c r="AB796" i="5" s="1"/>
  <c r="B795" i="5"/>
  <c r="B794" i="5"/>
  <c r="B793" i="5"/>
  <c r="S793" i="5" s="1"/>
  <c r="V792" i="5"/>
  <c r="I792" i="5" s="1"/>
  <c r="B792" i="5"/>
  <c r="T792" i="5" s="1"/>
  <c r="B791" i="5"/>
  <c r="B790" i="5"/>
  <c r="B789" i="5"/>
  <c r="V788" i="5"/>
  <c r="I788" i="5" s="1"/>
  <c r="B788" i="5"/>
  <c r="B787" i="5"/>
  <c r="AB787" i="5" s="1"/>
  <c r="B786" i="5"/>
  <c r="B785" i="5"/>
  <c r="B784" i="5"/>
  <c r="V783" i="5"/>
  <c r="R783" i="5" s="1"/>
  <c r="B783" i="5"/>
  <c r="AB783" i="5" s="1"/>
  <c r="B782" i="5"/>
  <c r="B781" i="5"/>
  <c r="B780" i="5"/>
  <c r="T780" i="5" s="1"/>
  <c r="V779" i="5"/>
  <c r="R779" i="5" s="1"/>
  <c r="B779" i="5"/>
  <c r="AB779" i="5" s="1"/>
  <c r="B778" i="5"/>
  <c r="B777" i="5"/>
  <c r="S777" i="5" s="1"/>
  <c r="B776" i="5"/>
  <c r="B775" i="5"/>
  <c r="B774" i="5"/>
  <c r="B773" i="5"/>
  <c r="B772" i="5"/>
  <c r="B771" i="5"/>
  <c r="S771" i="5" s="1"/>
  <c r="B770" i="5"/>
  <c r="B769" i="5"/>
  <c r="B768" i="5"/>
  <c r="S768" i="5" s="1"/>
  <c r="B767" i="5"/>
  <c r="AB767" i="5" s="1"/>
  <c r="B766" i="5"/>
  <c r="B765" i="5"/>
  <c r="S765" i="5" s="1"/>
  <c r="B764" i="5"/>
  <c r="V763" i="5"/>
  <c r="B763" i="5"/>
  <c r="B762" i="5"/>
  <c r="V761" i="5"/>
  <c r="B761" i="5"/>
  <c r="AB761" i="5" s="1"/>
  <c r="B760" i="5"/>
  <c r="S760" i="5" s="1"/>
  <c r="V759" i="5"/>
  <c r="B759" i="5"/>
  <c r="B758" i="5"/>
  <c r="S758" i="5" s="1"/>
  <c r="B757" i="5"/>
  <c r="B756" i="5"/>
  <c r="AB756" i="5" s="1"/>
  <c r="V755" i="5"/>
  <c r="B755" i="5"/>
  <c r="B754" i="5"/>
  <c r="V753" i="5"/>
  <c r="B753" i="5"/>
  <c r="B752" i="5"/>
  <c r="T752" i="5" s="1"/>
  <c r="V751" i="5"/>
  <c r="B751" i="5"/>
  <c r="S751" i="5" s="1"/>
  <c r="B750" i="5"/>
  <c r="B749" i="5"/>
  <c r="T749" i="5" s="1"/>
  <c r="B748" i="5"/>
  <c r="AB748" i="5" s="1"/>
  <c r="V747" i="5"/>
  <c r="B747" i="5"/>
  <c r="S747" i="5" s="1"/>
  <c r="B746" i="5"/>
  <c r="V745" i="5"/>
  <c r="H745" i="5" s="1"/>
  <c r="B745" i="5"/>
  <c r="AB745" i="5" s="1"/>
  <c r="B744" i="5"/>
  <c r="V743" i="5"/>
  <c r="G743" i="5" s="1"/>
  <c r="B743" i="5"/>
  <c r="B742" i="5"/>
  <c r="T742" i="5" s="1"/>
  <c r="B741" i="5"/>
  <c r="B740" i="5"/>
  <c r="AB740" i="5" s="1"/>
  <c r="V739" i="5"/>
  <c r="B739" i="5"/>
  <c r="AB739" i="5" s="1"/>
  <c r="B738" i="5"/>
  <c r="V737" i="5"/>
  <c r="G737" i="5" s="1"/>
  <c r="B737" i="5"/>
  <c r="T737" i="5" s="1"/>
  <c r="B736" i="5"/>
  <c r="S736" i="5" s="1"/>
  <c r="V735" i="5"/>
  <c r="B735" i="5"/>
  <c r="AB735" i="5" s="1"/>
  <c r="B734" i="5"/>
  <c r="B733" i="5"/>
  <c r="T733" i="5" s="1"/>
  <c r="B732" i="5"/>
  <c r="T732" i="5" s="1"/>
  <c r="V731" i="5"/>
  <c r="B731" i="5"/>
  <c r="T731" i="5" s="1"/>
  <c r="B730" i="5"/>
  <c r="T730" i="5" s="1"/>
  <c r="V729" i="5"/>
  <c r="B729" i="5"/>
  <c r="AB729" i="5" s="1"/>
  <c r="B728" i="5"/>
  <c r="V727" i="5"/>
  <c r="F727" i="5" s="1"/>
  <c r="B727" i="5"/>
  <c r="B726" i="5"/>
  <c r="B725" i="5"/>
  <c r="B724" i="5"/>
  <c r="V723" i="5"/>
  <c r="G723" i="5" s="1"/>
  <c r="B723" i="5"/>
  <c r="AB723" i="5" s="1"/>
  <c r="B722" i="5"/>
  <c r="V721" i="5"/>
  <c r="R721" i="5" s="1"/>
  <c r="B721" i="5"/>
  <c r="AB721" i="5" s="1"/>
  <c r="B720" i="5"/>
  <c r="T720" i="5" s="1"/>
  <c r="V719" i="5"/>
  <c r="B719" i="5"/>
  <c r="S719" i="5" s="1"/>
  <c r="B718" i="5"/>
  <c r="B717" i="5"/>
  <c r="T717" i="5" s="1"/>
  <c r="B716" i="5"/>
  <c r="V715" i="5"/>
  <c r="H715" i="5" s="1"/>
  <c r="B715" i="5"/>
  <c r="B714" i="5"/>
  <c r="V713" i="5"/>
  <c r="F713" i="5" s="1"/>
  <c r="B713" i="5"/>
  <c r="B712" i="5"/>
  <c r="V711" i="5"/>
  <c r="B711" i="5"/>
  <c r="B710" i="5"/>
  <c r="B709" i="5"/>
  <c r="T709" i="5" s="1"/>
  <c r="B708" i="5"/>
  <c r="V707" i="5"/>
  <c r="E707" i="5" s="1"/>
  <c r="X707" i="5" s="1"/>
  <c r="B707" i="5"/>
  <c r="S707" i="5" s="1"/>
  <c r="B706" i="5"/>
  <c r="T706" i="5" s="1"/>
  <c r="V705" i="5"/>
  <c r="B705" i="5"/>
  <c r="B704" i="5"/>
  <c r="V703" i="5"/>
  <c r="G703" i="5" s="1"/>
  <c r="B703" i="5"/>
  <c r="AB703" i="5" s="1"/>
  <c r="B702" i="5"/>
  <c r="B701" i="5"/>
  <c r="B700" i="5"/>
  <c r="V699" i="5"/>
  <c r="B699" i="5"/>
  <c r="B698" i="5"/>
  <c r="S698" i="5" s="1"/>
  <c r="V697" i="5"/>
  <c r="J697" i="5" s="1"/>
  <c r="B697" i="5"/>
  <c r="AB697" i="5" s="1"/>
  <c r="B696" i="5"/>
  <c r="V695" i="5"/>
  <c r="B695" i="5"/>
  <c r="B694" i="5"/>
  <c r="T694" i="5" s="1"/>
  <c r="B693" i="5"/>
  <c r="B692" i="5"/>
  <c r="T692" i="5" s="1"/>
  <c r="V691" i="5"/>
  <c r="B691" i="5"/>
  <c r="AB691" i="5" s="1"/>
  <c r="B690" i="5"/>
  <c r="V689" i="5"/>
  <c r="B689" i="5"/>
  <c r="S689" i="5" s="1"/>
  <c r="B688" i="5"/>
  <c r="S688" i="5" s="1"/>
  <c r="V687" i="5"/>
  <c r="B687" i="5"/>
  <c r="B686" i="5"/>
  <c r="B685" i="5"/>
  <c r="B684" i="5"/>
  <c r="V683" i="5"/>
  <c r="B683" i="5"/>
  <c r="S683" i="5" s="1"/>
  <c r="B682" i="5"/>
  <c r="V681" i="5"/>
  <c r="G681" i="5" s="1"/>
  <c r="B681" i="5"/>
  <c r="B680" i="5"/>
  <c r="V679" i="5"/>
  <c r="B679" i="5"/>
  <c r="B678" i="5"/>
  <c r="B677" i="5"/>
  <c r="T677" i="5" s="1"/>
  <c r="B676" i="5"/>
  <c r="T676" i="5" s="1"/>
  <c r="V675" i="5"/>
  <c r="I675" i="5" s="1"/>
  <c r="B675" i="5"/>
  <c r="AB675" i="5" s="1"/>
  <c r="B674" i="5"/>
  <c r="V673" i="5"/>
  <c r="G673" i="5" s="1"/>
  <c r="B673" i="5"/>
  <c r="B672" i="5"/>
  <c r="S672" i="5" s="1"/>
  <c r="V671" i="5"/>
  <c r="F671" i="5" s="1"/>
  <c r="B671" i="5"/>
  <c r="AB671" i="5" s="1"/>
  <c r="B670" i="5"/>
  <c r="B669" i="5"/>
  <c r="B668" i="5"/>
  <c r="V667" i="5"/>
  <c r="B667" i="5"/>
  <c r="T667" i="5" s="1"/>
  <c r="B666" i="5"/>
  <c r="T666" i="5" s="1"/>
  <c r="V665" i="5"/>
  <c r="B665" i="5"/>
  <c r="V664" i="5"/>
  <c r="B664" i="5"/>
  <c r="V663" i="5"/>
  <c r="G663" i="5" s="1"/>
  <c r="B663" i="5"/>
  <c r="B662" i="5"/>
  <c r="S662" i="5" s="1"/>
  <c r="B661" i="5"/>
  <c r="B660" i="5"/>
  <c r="B659" i="5"/>
  <c r="AB659" i="5" s="1"/>
  <c r="B658" i="5"/>
  <c r="B657" i="5"/>
  <c r="S657" i="5" s="1"/>
  <c r="V656" i="5"/>
  <c r="R656" i="5" s="1"/>
  <c r="B656" i="5"/>
  <c r="T656" i="5" s="1"/>
  <c r="V655" i="5"/>
  <c r="B655" i="5"/>
  <c r="B654" i="5"/>
  <c r="B653" i="5"/>
  <c r="S653" i="5" s="1"/>
  <c r="V652" i="5"/>
  <c r="B652" i="5"/>
  <c r="B651" i="5"/>
  <c r="B650" i="5"/>
  <c r="T650" i="5" s="1"/>
  <c r="B649" i="5"/>
  <c r="V648" i="5"/>
  <c r="B648" i="5"/>
  <c r="V647" i="5"/>
  <c r="E647" i="5" s="1"/>
  <c r="X647" i="5" s="1"/>
  <c r="B647" i="5"/>
  <c r="B646" i="5"/>
  <c r="B645" i="5"/>
  <c r="B644" i="5"/>
  <c r="B643" i="5"/>
  <c r="AB643" i="5" s="1"/>
  <c r="B642" i="5"/>
  <c r="B641" i="5"/>
  <c r="S641" i="5" s="1"/>
  <c r="V640" i="5"/>
  <c r="J640" i="5" s="1"/>
  <c r="B640" i="5"/>
  <c r="T640" i="5" s="1"/>
  <c r="V639" i="5"/>
  <c r="R639" i="5" s="1"/>
  <c r="B639" i="5"/>
  <c r="B638" i="5"/>
  <c r="S638" i="5" s="1"/>
  <c r="B637" i="5"/>
  <c r="V636" i="5"/>
  <c r="B636" i="5"/>
  <c r="B635" i="5"/>
  <c r="AB635" i="5" s="1"/>
  <c r="B634" i="5"/>
  <c r="S634" i="5" s="1"/>
  <c r="B633" i="5"/>
  <c r="V632" i="5"/>
  <c r="B632" i="5"/>
  <c r="V631" i="5"/>
  <c r="B631" i="5"/>
  <c r="S631" i="5" s="1"/>
  <c r="B630" i="5"/>
  <c r="B629" i="5"/>
  <c r="T629" i="5" s="1"/>
  <c r="V628" i="5"/>
  <c r="B628" i="5"/>
  <c r="B627" i="5"/>
  <c r="S627" i="5" s="1"/>
  <c r="B626" i="5"/>
  <c r="T626" i="5" s="1"/>
  <c r="B625" i="5"/>
  <c r="V624" i="5"/>
  <c r="B624" i="5"/>
  <c r="V623" i="5"/>
  <c r="B623" i="5"/>
  <c r="B622" i="5"/>
  <c r="B621" i="5"/>
  <c r="V620" i="5"/>
  <c r="B620" i="5"/>
  <c r="AB620" i="5" s="1"/>
  <c r="B619" i="5"/>
  <c r="B618" i="5"/>
  <c r="B617" i="5"/>
  <c r="V616" i="5"/>
  <c r="I616" i="5" s="1"/>
  <c r="B616" i="5"/>
  <c r="V615" i="5"/>
  <c r="B615" i="5"/>
  <c r="B614" i="5"/>
  <c r="AB614" i="5" s="1"/>
  <c r="B613" i="5"/>
  <c r="S613" i="5" s="1"/>
  <c r="V612" i="5"/>
  <c r="I612" i="5" s="1"/>
  <c r="B612" i="5"/>
  <c r="B611" i="5"/>
  <c r="B610" i="5"/>
  <c r="B609" i="5"/>
  <c r="T609" i="5" s="1"/>
  <c r="V608" i="5"/>
  <c r="H608" i="5" s="1"/>
  <c r="B608" i="5"/>
  <c r="V607" i="5"/>
  <c r="E607" i="5" s="1"/>
  <c r="X607" i="5" s="1"/>
  <c r="B607" i="5"/>
  <c r="S607" i="5" s="1"/>
  <c r="B606" i="5"/>
  <c r="B605" i="5"/>
  <c r="V604" i="5"/>
  <c r="B604" i="5"/>
  <c r="B603" i="5"/>
  <c r="AB603" i="5" s="1"/>
  <c r="B602" i="5"/>
  <c r="S602" i="5" s="1"/>
  <c r="B601" i="5"/>
  <c r="V600" i="5"/>
  <c r="R600" i="5" s="1"/>
  <c r="B600" i="5"/>
  <c r="V599" i="5"/>
  <c r="J599" i="5" s="1"/>
  <c r="B599" i="5"/>
  <c r="AB599" i="5" s="1"/>
  <c r="B598" i="5"/>
  <c r="B597" i="5"/>
  <c r="V596" i="5"/>
  <c r="J596" i="5" s="1"/>
  <c r="B596" i="5"/>
  <c r="B595" i="5"/>
  <c r="B594" i="5"/>
  <c r="B593" i="5"/>
  <c r="V592" i="5"/>
  <c r="J592" i="5" s="1"/>
  <c r="B592" i="5"/>
  <c r="V591" i="5"/>
  <c r="B591" i="5"/>
  <c r="B590" i="5"/>
  <c r="B589" i="5"/>
  <c r="B588" i="5"/>
  <c r="B587" i="5"/>
  <c r="B586" i="5"/>
  <c r="B585" i="5"/>
  <c r="S585" i="5" s="1"/>
  <c r="V584" i="5"/>
  <c r="B584" i="5"/>
  <c r="T584" i="5" s="1"/>
  <c r="V583" i="5"/>
  <c r="B583" i="5"/>
  <c r="S583" i="5" s="1"/>
  <c r="B582" i="5"/>
  <c r="T582" i="5" s="1"/>
  <c r="B581" i="5"/>
  <c r="T581" i="5" s="1"/>
  <c r="V580" i="5"/>
  <c r="I580" i="5" s="1"/>
  <c r="B580" i="5"/>
  <c r="B579" i="5"/>
  <c r="B578" i="5"/>
  <c r="AB578" i="5" s="1"/>
  <c r="B577" i="5"/>
  <c r="V576" i="5"/>
  <c r="F576" i="5" s="1"/>
  <c r="B576" i="5"/>
  <c r="T576" i="5" s="1"/>
  <c r="V575" i="5"/>
  <c r="B575" i="5"/>
  <c r="B574" i="5"/>
  <c r="B573" i="5"/>
  <c r="V572" i="5"/>
  <c r="F572" i="5" s="1"/>
  <c r="B572" i="5"/>
  <c r="S572" i="5" s="1"/>
  <c r="V571" i="5"/>
  <c r="H571" i="5" s="1"/>
  <c r="B571" i="5"/>
  <c r="AB571" i="5" s="1"/>
  <c r="B570" i="5"/>
  <c r="B569" i="5"/>
  <c r="V568" i="5"/>
  <c r="R568" i="5" s="1"/>
  <c r="B568" i="5"/>
  <c r="V567" i="5"/>
  <c r="B567" i="5"/>
  <c r="B566" i="5"/>
  <c r="T566" i="5" s="1"/>
  <c r="B565" i="5"/>
  <c r="V564" i="5"/>
  <c r="B564" i="5"/>
  <c r="B563" i="5"/>
  <c r="T563" i="5" s="1"/>
  <c r="B562" i="5"/>
  <c r="B561" i="5"/>
  <c r="V560" i="5"/>
  <c r="B560" i="5"/>
  <c r="V559" i="5"/>
  <c r="J559" i="5" s="1"/>
  <c r="B559" i="5"/>
  <c r="AB559" i="5" s="1"/>
  <c r="B558" i="5"/>
  <c r="B557" i="5"/>
  <c r="V556" i="5"/>
  <c r="B556" i="5"/>
  <c r="B555" i="5"/>
  <c r="B554" i="5"/>
  <c r="B553" i="5"/>
  <c r="V552" i="5"/>
  <c r="B552" i="5"/>
  <c r="B551" i="5"/>
  <c r="T551" i="5" s="1"/>
  <c r="B550" i="5"/>
  <c r="B549" i="5"/>
  <c r="B548" i="5"/>
  <c r="B547" i="5"/>
  <c r="T547" i="5" s="1"/>
  <c r="B546" i="5"/>
  <c r="B545" i="5"/>
  <c r="S545" i="5" s="1"/>
  <c r="V544" i="5"/>
  <c r="I544" i="5" s="1"/>
  <c r="B544" i="5"/>
  <c r="T544" i="5" s="1"/>
  <c r="B543" i="5"/>
  <c r="B542" i="5"/>
  <c r="B541" i="5"/>
  <c r="V540" i="5"/>
  <c r="R540" i="5" s="1"/>
  <c r="B540" i="5"/>
  <c r="V539" i="5"/>
  <c r="B539" i="5"/>
  <c r="B538" i="5"/>
  <c r="B537" i="5"/>
  <c r="V536" i="5"/>
  <c r="B536" i="5"/>
  <c r="B535" i="5"/>
  <c r="T535" i="5" s="1"/>
  <c r="B534" i="5"/>
  <c r="B533" i="5"/>
  <c r="B532" i="5"/>
  <c r="B531" i="5"/>
  <c r="B530" i="5"/>
  <c r="B529" i="5"/>
  <c r="B528" i="5"/>
  <c r="T528" i="5" s="1"/>
  <c r="B527" i="5"/>
  <c r="S527" i="5" s="1"/>
  <c r="B526" i="5"/>
  <c r="B525" i="5"/>
  <c r="T525" i="5" s="1"/>
  <c r="V524" i="5"/>
  <c r="B524" i="5"/>
  <c r="S524" i="5" s="1"/>
  <c r="B523" i="5"/>
  <c r="B522" i="5"/>
  <c r="B521" i="5"/>
  <c r="S521" i="5" s="1"/>
  <c r="V520" i="5"/>
  <c r="I520" i="5" s="1"/>
  <c r="B520" i="5"/>
  <c r="S520" i="5" s="1"/>
  <c r="V519" i="5"/>
  <c r="B519" i="5"/>
  <c r="AB519" i="5" s="1"/>
  <c r="B518" i="5"/>
  <c r="B517" i="5"/>
  <c r="B516" i="5"/>
  <c r="B515" i="5"/>
  <c r="S515" i="5" s="1"/>
  <c r="B514" i="5"/>
  <c r="T514" i="5" s="1"/>
  <c r="B513" i="5"/>
  <c r="AB513" i="5" s="1"/>
  <c r="B512" i="5"/>
  <c r="V511" i="5"/>
  <c r="B511" i="5"/>
  <c r="AB511" i="5" s="1"/>
  <c r="B510" i="5"/>
  <c r="B509" i="5"/>
  <c r="S509" i="5" s="1"/>
  <c r="V508" i="5"/>
  <c r="B508" i="5"/>
  <c r="B507" i="5"/>
  <c r="B506" i="5"/>
  <c r="B505" i="5"/>
  <c r="V504" i="5"/>
  <c r="B504" i="5"/>
  <c r="V503" i="5"/>
  <c r="I503" i="5" s="1"/>
  <c r="B503" i="5"/>
  <c r="AB503" i="5" s="1"/>
  <c r="B502" i="5"/>
  <c r="B501" i="5"/>
  <c r="B500" i="5"/>
  <c r="B499" i="5"/>
  <c r="S499" i="5" s="1"/>
  <c r="B498" i="5"/>
  <c r="B497" i="5"/>
  <c r="B496" i="5"/>
  <c r="B495" i="5"/>
  <c r="T495" i="5" s="1"/>
  <c r="B494" i="5"/>
  <c r="B493" i="5"/>
  <c r="B492" i="5"/>
  <c r="S492" i="5" s="1"/>
  <c r="B491" i="5"/>
  <c r="AB491" i="5" s="1"/>
  <c r="B490" i="5"/>
  <c r="B489" i="5"/>
  <c r="B488" i="5"/>
  <c r="AB488" i="5" s="1"/>
  <c r="V487" i="5"/>
  <c r="B487" i="5"/>
  <c r="B486" i="5"/>
  <c r="T486" i="5" s="1"/>
  <c r="B485" i="5"/>
  <c r="V484" i="5"/>
  <c r="B484" i="5"/>
  <c r="B483" i="5"/>
  <c r="B482" i="5"/>
  <c r="T482" i="5" s="1"/>
  <c r="B481" i="5"/>
  <c r="B480" i="5"/>
  <c r="V479" i="5"/>
  <c r="F479" i="5" s="1"/>
  <c r="B479" i="5"/>
  <c r="B478" i="5"/>
  <c r="B477" i="5"/>
  <c r="T477" i="5" s="1"/>
  <c r="B476" i="5"/>
  <c r="S476" i="5" s="1"/>
  <c r="B475" i="5"/>
  <c r="S475" i="5" s="1"/>
  <c r="B474" i="5"/>
  <c r="B473" i="5"/>
  <c r="T473" i="5" s="1"/>
  <c r="B472" i="5"/>
  <c r="T472" i="5" s="1"/>
  <c r="V471" i="5"/>
  <c r="B471" i="5"/>
  <c r="AB471" i="5" s="1"/>
  <c r="B470" i="5"/>
  <c r="B469" i="5"/>
  <c r="S469" i="5" s="1"/>
  <c r="V468" i="5"/>
  <c r="B468" i="5"/>
  <c r="AB468" i="5" s="1"/>
  <c r="B467" i="5"/>
  <c r="T467" i="5" s="1"/>
  <c r="B466" i="5"/>
  <c r="B465" i="5"/>
  <c r="AB465" i="5" s="1"/>
  <c r="V464" i="5"/>
  <c r="B464" i="5"/>
  <c r="B463" i="5"/>
  <c r="B462" i="5"/>
  <c r="B461" i="5"/>
  <c r="T461" i="5" s="1"/>
  <c r="V460" i="5"/>
  <c r="B460" i="5"/>
  <c r="B459" i="5"/>
  <c r="AB459" i="5" s="1"/>
  <c r="B458" i="5"/>
  <c r="B457" i="5"/>
  <c r="B456" i="5"/>
  <c r="S456" i="5" s="1"/>
  <c r="B455" i="5"/>
  <c r="T455" i="5" s="1"/>
  <c r="B454" i="5"/>
  <c r="B453" i="5"/>
  <c r="T453" i="5" s="1"/>
  <c r="B452" i="5"/>
  <c r="S452" i="5" s="1"/>
  <c r="B451" i="5"/>
  <c r="B450" i="5"/>
  <c r="B449" i="5"/>
  <c r="V448" i="5"/>
  <c r="B448" i="5"/>
  <c r="S448" i="5" s="1"/>
  <c r="V447" i="5"/>
  <c r="B447" i="5"/>
  <c r="S447" i="5" s="1"/>
  <c r="B446" i="5"/>
  <c r="T446" i="5" s="1"/>
  <c r="B445" i="5"/>
  <c r="V444" i="5"/>
  <c r="B444" i="5"/>
  <c r="S444" i="5" s="1"/>
  <c r="B443" i="5"/>
  <c r="B442" i="5"/>
  <c r="B441" i="5"/>
  <c r="T441" i="5" s="1"/>
  <c r="V440" i="5"/>
  <c r="I440" i="5" s="1"/>
  <c r="B440" i="5"/>
  <c r="B439" i="5"/>
  <c r="AB439" i="5" s="1"/>
  <c r="B438" i="5"/>
  <c r="B437" i="5"/>
  <c r="S437" i="5" s="1"/>
  <c r="V436" i="5"/>
  <c r="B436" i="5"/>
  <c r="T436" i="5" s="1"/>
  <c r="B435" i="5"/>
  <c r="S435" i="5" s="1"/>
  <c r="B434" i="5"/>
  <c r="T434" i="5" s="1"/>
  <c r="B433" i="5"/>
  <c r="V432" i="5"/>
  <c r="B432" i="5"/>
  <c r="B431" i="5"/>
  <c r="V430" i="5"/>
  <c r="J430" i="5" s="1"/>
  <c r="B430" i="5"/>
  <c r="B429" i="5"/>
  <c r="S429" i="5" s="1"/>
  <c r="V428" i="5"/>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B406" i="5"/>
  <c r="B405" i="5"/>
  <c r="S405" i="5" s="1"/>
  <c r="B404" i="5"/>
  <c r="V403" i="5"/>
  <c r="H403" i="5" s="1"/>
  <c r="B403" i="5"/>
  <c r="B402" i="5"/>
  <c r="B401" i="5"/>
  <c r="B400" i="5"/>
  <c r="V399" i="5"/>
  <c r="B399" i="5"/>
  <c r="AB399" i="5" s="1"/>
  <c r="B398" i="5"/>
  <c r="B397" i="5"/>
  <c r="B396" i="5"/>
  <c r="B395" i="5"/>
  <c r="AB395" i="5" s="1"/>
  <c r="B394" i="5"/>
  <c r="S394" i="5" s="1"/>
  <c r="B393" i="5"/>
  <c r="V392" i="5"/>
  <c r="J392" i="5" s="1"/>
  <c r="B392" i="5"/>
  <c r="V391" i="5"/>
  <c r="B391" i="5"/>
  <c r="B390" i="5"/>
  <c r="B389" i="5"/>
  <c r="T389" i="5" s="1"/>
  <c r="B388" i="5"/>
  <c r="T388" i="5" s="1"/>
  <c r="B387" i="5"/>
  <c r="B386" i="5"/>
  <c r="B385" i="5"/>
  <c r="S385" i="5" s="1"/>
  <c r="V384" i="5"/>
  <c r="B384" i="5"/>
  <c r="B383" i="5"/>
  <c r="AB383" i="5" s="1"/>
  <c r="B382" i="5"/>
  <c r="B381" i="5"/>
  <c r="B380" i="5"/>
  <c r="B379" i="5"/>
  <c r="B378" i="5"/>
  <c r="T378" i="5" s="1"/>
  <c r="B377" i="5"/>
  <c r="B376" i="5"/>
  <c r="V375" i="5"/>
  <c r="B375" i="5"/>
  <c r="S375" i="5" s="1"/>
  <c r="B374" i="5"/>
  <c r="B373" i="5"/>
  <c r="T373" i="5" s="1"/>
  <c r="V372" i="5"/>
  <c r="I372" i="5" s="1"/>
  <c r="B372" i="5"/>
  <c r="V371" i="5"/>
  <c r="B371" i="5"/>
  <c r="B370" i="5"/>
  <c r="B369" i="5"/>
  <c r="V368" i="5"/>
  <c r="E368" i="5" s="1"/>
  <c r="X368" i="5" s="1"/>
  <c r="B368" i="5"/>
  <c r="T368" i="5" s="1"/>
  <c r="V367" i="5"/>
  <c r="R367" i="5" s="1"/>
  <c r="B367" i="5"/>
  <c r="AB367" i="5" s="1"/>
  <c r="B366" i="5"/>
  <c r="B365" i="5"/>
  <c r="V364" i="5"/>
  <c r="B364" i="5"/>
  <c r="B363" i="5"/>
  <c r="B362" i="5"/>
  <c r="T362" i="5" s="1"/>
  <c r="B361" i="5"/>
  <c r="V360" i="5"/>
  <c r="H360" i="5" s="1"/>
  <c r="B360" i="5"/>
  <c r="B359" i="5"/>
  <c r="AB359" i="5" s="1"/>
  <c r="B358" i="5"/>
  <c r="B357" i="5"/>
  <c r="B356" i="5"/>
  <c r="S356" i="5" s="1"/>
  <c r="V355" i="5"/>
  <c r="B355" i="5"/>
  <c r="S355" i="5" s="1"/>
  <c r="B354" i="5"/>
  <c r="B353" i="5"/>
  <c r="S353" i="5" s="1"/>
  <c r="B352" i="5"/>
  <c r="B351" i="5"/>
  <c r="AB351" i="5" s="1"/>
  <c r="B350" i="5"/>
  <c r="B349" i="5"/>
  <c r="V348" i="5"/>
  <c r="B348" i="5"/>
  <c r="B347" i="5"/>
  <c r="B346" i="5"/>
  <c r="B345" i="5"/>
  <c r="B344" i="5"/>
  <c r="B343" i="5"/>
  <c r="B342" i="5"/>
  <c r="B341" i="5"/>
  <c r="V340" i="5"/>
  <c r="E340" i="5" s="1"/>
  <c r="X340" i="5" s="1"/>
  <c r="B340" i="5"/>
  <c r="S340" i="5" s="1"/>
  <c r="B339" i="5"/>
  <c r="B338" i="5"/>
  <c r="T338" i="5" s="1"/>
  <c r="B337" i="5"/>
  <c r="T337" i="5" s="1"/>
  <c r="B336" i="5"/>
  <c r="B335" i="5"/>
  <c r="S335" i="5" s="1"/>
  <c r="B334" i="5"/>
  <c r="B333" i="5"/>
  <c r="V332" i="5"/>
  <c r="R332" i="5" s="1"/>
  <c r="B332" i="5"/>
  <c r="B331" i="5"/>
  <c r="B330" i="5"/>
  <c r="T330" i="5" s="1"/>
  <c r="B329" i="5"/>
  <c r="AB329" i="5" s="1"/>
  <c r="B328" i="5"/>
  <c r="B327" i="5"/>
  <c r="AB327" i="5" s="1"/>
  <c r="B326" i="5"/>
  <c r="T326" i="5" s="1"/>
  <c r="B325" i="5"/>
  <c r="T325" i="5" s="1"/>
  <c r="B324" i="5"/>
  <c r="S324" i="5" s="1"/>
  <c r="B323" i="5"/>
  <c r="AB323" i="5" s="1"/>
  <c r="B322" i="5"/>
  <c r="B321" i="5"/>
  <c r="AB321" i="5" s="1"/>
  <c r="B320" i="5"/>
  <c r="AB320" i="5" s="1"/>
  <c r="B319" i="5"/>
  <c r="B318" i="5"/>
  <c r="T318" i="5" s="1"/>
  <c r="B317" i="5"/>
  <c r="B316" i="5"/>
  <c r="V315" i="5"/>
  <c r="I315" i="5" s="1"/>
  <c r="B315" i="5"/>
  <c r="B314" i="5"/>
  <c r="B313" i="5"/>
  <c r="V312" i="5"/>
  <c r="F312" i="5" s="1"/>
  <c r="B312" i="5"/>
  <c r="B311" i="5"/>
  <c r="AB311" i="5" s="1"/>
  <c r="B310" i="5"/>
  <c r="B309" i="5"/>
  <c r="V308" i="5"/>
  <c r="B308" i="5"/>
  <c r="B307" i="5"/>
  <c r="B306" i="5"/>
  <c r="T306" i="5" s="1"/>
  <c r="B305" i="5"/>
  <c r="T305" i="5" s="1"/>
  <c r="V304" i="5"/>
  <c r="I304" i="5" s="1"/>
  <c r="B304" i="5"/>
  <c r="S304" i="5" s="1"/>
  <c r="B303" i="5"/>
  <c r="AB303" i="5" s="1"/>
  <c r="B302" i="5"/>
  <c r="B301" i="5"/>
  <c r="T301" i="5" s="1"/>
  <c r="V300" i="5"/>
  <c r="H300" i="5" s="1"/>
  <c r="B300" i="5"/>
  <c r="V299" i="5"/>
  <c r="B299" i="5"/>
  <c r="S299" i="5" s="1"/>
  <c r="B298" i="5"/>
  <c r="B297" i="5"/>
  <c r="V296" i="5"/>
  <c r="G296" i="5" s="1"/>
  <c r="B296" i="5"/>
  <c r="B295" i="5"/>
  <c r="S295" i="5" s="1"/>
  <c r="B294" i="5"/>
  <c r="B293" i="5"/>
  <c r="B292" i="5"/>
  <c r="AB292" i="5" s="1"/>
  <c r="B291" i="5"/>
  <c r="B290" i="5"/>
  <c r="B289" i="5"/>
  <c r="S289" i="5" s="1"/>
  <c r="V288" i="5"/>
  <c r="B288" i="5"/>
  <c r="B287" i="5"/>
  <c r="B286" i="5"/>
  <c r="B285" i="5"/>
  <c r="B284" i="5"/>
  <c r="AB284" i="5" s="1"/>
  <c r="V283" i="5"/>
  <c r="F283" i="5" s="1"/>
  <c r="B283" i="5"/>
  <c r="AB283" i="5" s="1"/>
  <c r="B282" i="5"/>
  <c r="B281" i="5"/>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B264" i="5"/>
  <c r="B263" i="5"/>
  <c r="S263" i="5" s="1"/>
  <c r="B262" i="5"/>
  <c r="B261" i="5"/>
  <c r="B260" i="5"/>
  <c r="T260" i="5" s="1"/>
  <c r="B259" i="5"/>
  <c r="B258" i="5"/>
  <c r="B257" i="5"/>
  <c r="B256" i="5"/>
  <c r="V255" i="5"/>
  <c r="B255" i="5"/>
  <c r="B254" i="5"/>
  <c r="T254" i="5" s="1"/>
  <c r="B253" i="5"/>
  <c r="B252" i="5"/>
  <c r="B251" i="5"/>
  <c r="B250" i="5"/>
  <c r="B249" i="5"/>
  <c r="V248" i="5"/>
  <c r="B248" i="5"/>
  <c r="B247" i="5"/>
  <c r="B246" i="5"/>
  <c r="B245" i="5"/>
  <c r="T245" i="5" s="1"/>
  <c r="B244" i="5"/>
  <c r="V243" i="5"/>
  <c r="F243" i="5" s="1"/>
  <c r="B243" i="5"/>
  <c r="S243" i="5" s="1"/>
  <c r="B242" i="5"/>
  <c r="B241" i="5"/>
  <c r="T241" i="5" s="1"/>
  <c r="B240" i="5"/>
  <c r="B239" i="5"/>
  <c r="S239" i="5" s="1"/>
  <c r="B238" i="5"/>
  <c r="B237" i="5"/>
  <c r="V236" i="5"/>
  <c r="G236" i="5" s="1"/>
  <c r="B236" i="5"/>
  <c r="T236" i="5" s="1"/>
  <c r="V235" i="5"/>
  <c r="B235" i="5"/>
  <c r="B234" i="5"/>
  <c r="AB234" i="5" s="1"/>
  <c r="B233" i="5"/>
  <c r="V232" i="5"/>
  <c r="J232" i="5" s="1"/>
  <c r="B232" i="5"/>
  <c r="AB232" i="5" s="1"/>
  <c r="B231" i="5"/>
  <c r="B230" i="5"/>
  <c r="T230" i="5" s="1"/>
  <c r="B229" i="5"/>
  <c r="S229" i="5" s="1"/>
  <c r="V228" i="5"/>
  <c r="B228" i="5"/>
  <c r="T228" i="5" s="1"/>
  <c r="V227" i="5"/>
  <c r="B227" i="5"/>
  <c r="B226" i="5"/>
  <c r="S226" i="5" s="1"/>
  <c r="B225" i="5"/>
  <c r="V224" i="5"/>
  <c r="F224" i="5" s="1"/>
  <c r="B224" i="5"/>
  <c r="V223" i="5"/>
  <c r="B223" i="5"/>
  <c r="B222" i="5"/>
  <c r="B221" i="5"/>
  <c r="S221" i="5" s="1"/>
  <c r="V220" i="5"/>
  <c r="G220" i="5" s="1"/>
  <c r="B220" i="5"/>
  <c r="AB220" i="5" s="1"/>
  <c r="V219" i="5"/>
  <c r="B219" i="5"/>
  <c r="B218" i="5"/>
  <c r="V217" i="5"/>
  <c r="R217" i="5" s="1"/>
  <c r="B217" i="5"/>
  <c r="AB217" i="5" s="1"/>
  <c r="V216" i="5"/>
  <c r="B216" i="5"/>
  <c r="AB216" i="5" s="1"/>
  <c r="B215" i="5"/>
  <c r="AB215" i="5" s="1"/>
  <c r="B214" i="5"/>
  <c r="T214" i="5" s="1"/>
  <c r="B213" i="5"/>
  <c r="V212" i="5"/>
  <c r="B212" i="5"/>
  <c r="B211" i="5"/>
  <c r="AB211" i="5" s="1"/>
  <c r="B210" i="5"/>
  <c r="T210" i="5" s="1"/>
  <c r="B209" i="5"/>
  <c r="V208" i="5"/>
  <c r="B208" i="5"/>
  <c r="B207" i="5"/>
  <c r="S207" i="5" s="1"/>
  <c r="B206" i="5"/>
  <c r="B205" i="5"/>
  <c r="V204" i="5"/>
  <c r="B204" i="5"/>
  <c r="AB204" i="5" s="1"/>
  <c r="B203" i="5"/>
  <c r="T203" i="5" s="1"/>
  <c r="B202" i="5"/>
  <c r="T202" i="5" s="1"/>
  <c r="B201" i="5"/>
  <c r="V200" i="5"/>
  <c r="B200" i="5"/>
  <c r="B199" i="5"/>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T180" i="5" s="1"/>
  <c r="B179" i="5"/>
  <c r="B178" i="5"/>
  <c r="B177" i="5"/>
  <c r="V176" i="5"/>
  <c r="B176" i="5"/>
  <c r="B175" i="5"/>
  <c r="B174" i="5"/>
  <c r="B173" i="5"/>
  <c r="V172" i="5"/>
  <c r="B172" i="5"/>
  <c r="T172" i="5" s="1"/>
  <c r="B171" i="5"/>
  <c r="B170" i="5"/>
  <c r="T170" i="5" s="1"/>
  <c r="B169" i="5"/>
  <c r="V168" i="5"/>
  <c r="I168" i="5" s="1"/>
  <c r="B168" i="5"/>
  <c r="AB168" i="5" s="1"/>
  <c r="B167" i="5"/>
  <c r="B166" i="5"/>
  <c r="B165" i="5"/>
  <c r="V164" i="5"/>
  <c r="B164" i="5"/>
  <c r="B163" i="5"/>
  <c r="AB163" i="5" s="1"/>
  <c r="B162" i="5"/>
  <c r="T162" i="5" s="1"/>
  <c r="B161" i="5"/>
  <c r="T161" i="5" s="1"/>
  <c r="V160" i="5"/>
  <c r="B160" i="5"/>
  <c r="AB160" i="5" s="1"/>
  <c r="B159" i="5"/>
  <c r="B158" i="5"/>
  <c r="B157" i="5"/>
  <c r="T157" i="5" s="1"/>
  <c r="V156" i="5"/>
  <c r="G156" i="5" s="1"/>
  <c r="B156" i="5"/>
  <c r="S156" i="5" s="1"/>
  <c r="B155" i="5"/>
  <c r="AB155" i="5" s="1"/>
  <c r="B154" i="5"/>
  <c r="AB154" i="5" s="1"/>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B124" i="5"/>
  <c r="B123" i="5"/>
  <c r="B122" i="5"/>
  <c r="B121" i="5"/>
  <c r="V120" i="5"/>
  <c r="B120" i="5"/>
  <c r="B119" i="5"/>
  <c r="B118" i="5"/>
  <c r="B117" i="5"/>
  <c r="S117" i="5" s="1"/>
  <c r="V116" i="5"/>
  <c r="J116" i="5" s="1"/>
  <c r="B116" i="5"/>
  <c r="B115" i="5"/>
  <c r="B114" i="5"/>
  <c r="B113" i="5"/>
  <c r="V112" i="5"/>
  <c r="B112" i="5"/>
  <c r="S112" i="5" s="1"/>
  <c r="B111" i="5"/>
  <c r="B110" i="5"/>
  <c r="B109" i="5"/>
  <c r="S109" i="5" s="1"/>
  <c r="V108" i="5"/>
  <c r="B108" i="5"/>
  <c r="B107" i="5"/>
  <c r="T107" i="5" s="1"/>
  <c r="B106" i="5"/>
  <c r="T106" i="5" s="1"/>
  <c r="B105" i="5"/>
  <c r="V104" i="5"/>
  <c r="B104" i="5"/>
  <c r="AB104" i="5" s="1"/>
  <c r="B103" i="5"/>
  <c r="B102" i="5"/>
  <c r="B101" i="5"/>
  <c r="V100" i="5"/>
  <c r="B100" i="5"/>
  <c r="B99" i="5"/>
  <c r="B98" i="5"/>
  <c r="B97" i="5"/>
  <c r="T97" i="5" s="1"/>
  <c r="V96" i="5"/>
  <c r="F96" i="5" s="1"/>
  <c r="B96" i="5"/>
  <c r="B95" i="5"/>
  <c r="AB95" i="5" s="1"/>
  <c r="V92" i="5"/>
  <c r="V88" i="5"/>
  <c r="AB88" i="5"/>
  <c r="V84" i="5"/>
  <c r="G84" i="5" s="1"/>
  <c r="AB81" i="5"/>
  <c r="V80" i="5"/>
  <c r="G80" i="5" s="1"/>
  <c r="V76" i="5"/>
  <c r="AB76" i="5"/>
  <c r="V72" i="5"/>
  <c r="V68" i="5"/>
  <c r="AB68" i="5"/>
  <c r="V64" i="5"/>
  <c r="V60" i="5"/>
  <c r="V56" i="5"/>
  <c r="F56" i="5" s="1"/>
  <c r="V54" i="5"/>
  <c r="V52" i="5"/>
  <c r="F52" i="5" s="1"/>
  <c r="AB52" i="5"/>
  <c r="AB51" i="5"/>
  <c r="V48" i="5"/>
  <c r="G48" i="5" s="1"/>
  <c r="V44" i="5"/>
  <c r="V40" i="5"/>
  <c r="V36" i="5"/>
  <c r="I36" i="5" s="1"/>
  <c r="V32" i="5"/>
  <c r="B80" i="4"/>
  <c r="H55" i="4"/>
  <c r="P35" i="4"/>
  <c r="P34" i="4"/>
  <c r="P33" i="4"/>
  <c r="P32" i="4"/>
  <c r="Q31" i="4"/>
  <c r="P31" i="4"/>
  <c r="P29" i="4"/>
  <c r="P28" i="4"/>
  <c r="P27" i="4"/>
  <c r="P26" i="4"/>
  <c r="A5" i="4"/>
  <c r="P3" i="4"/>
  <c r="S1527" i="5"/>
  <c r="R1868" i="5"/>
  <c r="G1937" i="5"/>
  <c r="E2111" i="5"/>
  <c r="X2111" i="5" s="1"/>
  <c r="AB1473" i="5"/>
  <c r="T1111" i="5"/>
  <c r="R1860" i="5"/>
  <c r="V780" i="5"/>
  <c r="T1465" i="5"/>
  <c r="V924" i="5"/>
  <c r="G2079" i="5"/>
  <c r="T1135" i="5"/>
  <c r="V1732" i="5"/>
  <c r="I1732" i="5" s="1"/>
  <c r="G1947" i="5"/>
  <c r="E1947" i="5"/>
  <c r="X1947" i="5" s="1"/>
  <c r="E2015" i="5"/>
  <c r="X2015" i="5" s="1"/>
  <c r="J2015" i="5"/>
  <c r="F2459" i="5"/>
  <c r="T527" i="5"/>
  <c r="S1121" i="5"/>
  <c r="V1355" i="5"/>
  <c r="I1355" i="5" s="1"/>
  <c r="S1427" i="5"/>
  <c r="S706" i="5"/>
  <c r="AB1508" i="5"/>
  <c r="T2047" i="5"/>
  <c r="S2067" i="5"/>
  <c r="V2080" i="5"/>
  <c r="R2080" i="5" s="1"/>
  <c r="V2160" i="5"/>
  <c r="S2301" i="5"/>
  <c r="S2481" i="5"/>
  <c r="H1800" i="5"/>
  <c r="H2081" i="5"/>
  <c r="T1519" i="5"/>
  <c r="V2011" i="5"/>
  <c r="V2264" i="5"/>
  <c r="H2264" i="5" s="1"/>
  <c r="G2363" i="5"/>
  <c r="V400" i="5"/>
  <c r="T701" i="5"/>
  <c r="S701" i="5"/>
  <c r="V815" i="5"/>
  <c r="AB865" i="5"/>
  <c r="S695" i="5"/>
  <c r="T695" i="5"/>
  <c r="V657" i="5"/>
  <c r="F657" i="5" s="1"/>
  <c r="V799" i="5"/>
  <c r="V1353" i="5"/>
  <c r="V887" i="5"/>
  <c r="R887" i="5" s="1"/>
  <c r="T683" i="5"/>
  <c r="V772" i="5"/>
  <c r="G772" i="5" s="1"/>
  <c r="V923" i="5"/>
  <c r="AB1049" i="5"/>
  <c r="S1093" i="5"/>
  <c r="V1096" i="5"/>
  <c r="V840" i="5"/>
  <c r="V787" i="5"/>
  <c r="E787" i="5" s="1"/>
  <c r="X787" i="5" s="1"/>
  <c r="V771" i="5"/>
  <c r="E771" i="5" s="1"/>
  <c r="X771" i="5" s="1"/>
  <c r="S1085" i="5"/>
  <c r="T1085" i="5"/>
  <c r="V832" i="5"/>
  <c r="V844" i="5"/>
  <c r="V951" i="5"/>
  <c r="S1147" i="5"/>
  <c r="T1551" i="5"/>
  <c r="AB1015" i="5"/>
  <c r="AB1079" i="5"/>
  <c r="V1164" i="5"/>
  <c r="R1164" i="5" s="1"/>
  <c r="AB1328" i="5"/>
  <c r="AB963" i="5"/>
  <c r="AB995" i="5"/>
  <c r="G1271" i="5"/>
  <c r="S963" i="5"/>
  <c r="S995" i="5"/>
  <c r="AB1047" i="5"/>
  <c r="T1047" i="5"/>
  <c r="V1412" i="5"/>
  <c r="F1372" i="5"/>
  <c r="G1084" i="5"/>
  <c r="S1473" i="5"/>
  <c r="S1505" i="5"/>
  <c r="AB1465" i="5"/>
  <c r="AB1527" i="5"/>
  <c r="S1655" i="5"/>
  <c r="J1913" i="5"/>
  <c r="F1913" i="5"/>
  <c r="V1708" i="5"/>
  <c r="G1708" i="5" s="1"/>
  <c r="J1951" i="5"/>
  <c r="E1951" i="5"/>
  <c r="X1951" i="5" s="1"/>
  <c r="V1291" i="5"/>
  <c r="G1951" i="5"/>
  <c r="V1987" i="5"/>
  <c r="G1987" i="5" s="1"/>
  <c r="E2324" i="5"/>
  <c r="X2324" i="5" s="1"/>
  <c r="I2324" i="5"/>
  <c r="S1828" i="5"/>
  <c r="V2075" i="5"/>
  <c r="G2075" i="5" s="1"/>
  <c r="AB1668" i="5"/>
  <c r="V1769" i="5"/>
  <c r="R1769" i="5" s="1"/>
  <c r="V1785" i="5"/>
  <c r="G1785" i="5" s="1"/>
  <c r="V1801" i="5"/>
  <c r="V1817" i="5"/>
  <c r="V1833" i="5"/>
  <c r="AB1876" i="5"/>
  <c r="V1907" i="5"/>
  <c r="J1907" i="5" s="1"/>
  <c r="J1947" i="5"/>
  <c r="V2007" i="5"/>
  <c r="J2007" i="5" s="1"/>
  <c r="V2239" i="5"/>
  <c r="G2239" i="5" s="1"/>
  <c r="V1985" i="5"/>
  <c r="V2204" i="5"/>
  <c r="AB1655" i="5"/>
  <c r="E1800" i="5"/>
  <c r="X1800" i="5" s="1"/>
  <c r="V1903" i="5"/>
  <c r="H1903" i="5" s="1"/>
  <c r="V1991" i="5"/>
  <c r="V2115" i="5"/>
  <c r="I2115" i="5" s="1"/>
  <c r="V2131" i="5"/>
  <c r="J2131" i="5" s="1"/>
  <c r="V1983" i="5"/>
  <c r="R2060" i="5"/>
  <c r="J2060" i="5"/>
  <c r="F2060" i="5"/>
  <c r="V2223" i="5"/>
  <c r="G2223" i="5" s="1"/>
  <c r="V1777" i="5"/>
  <c r="V1793" i="5"/>
  <c r="H1793" i="5" s="1"/>
  <c r="V1809" i="5"/>
  <c r="E1860" i="5"/>
  <c r="X1860" i="5" s="1"/>
  <c r="V2009" i="5"/>
  <c r="G2009" i="5" s="1"/>
  <c r="G2084" i="5"/>
  <c r="J2172" i="5"/>
  <c r="R2172" i="5"/>
  <c r="F2172" i="5"/>
  <c r="V2252" i="5"/>
  <c r="E2252" i="5" s="1"/>
  <c r="X2252" i="5" s="1"/>
  <c r="V2372" i="5"/>
  <c r="J2372" i="5" s="1"/>
  <c r="V2384" i="5"/>
  <c r="H2384" i="5" s="1"/>
  <c r="S2465" i="5"/>
  <c r="T2489" i="5"/>
  <c r="G2060" i="5"/>
  <c r="V2256" i="5"/>
  <c r="S2323" i="5"/>
  <c r="G2367" i="5"/>
  <c r="S2321" i="5"/>
  <c r="V2464" i="5"/>
  <c r="E2464" i="5" s="1"/>
  <c r="X2464" i="5" s="1"/>
  <c r="V376" i="5"/>
  <c r="V280" i="5"/>
  <c r="F372" i="5"/>
  <c r="V512" i="5"/>
  <c r="I512" i="5" s="1"/>
  <c r="T515" i="5"/>
  <c r="T521" i="5"/>
  <c r="J540" i="5"/>
  <c r="F540" i="5"/>
  <c r="V867" i="5"/>
  <c r="R867" i="5" s="1"/>
  <c r="V900" i="5"/>
  <c r="V920" i="5"/>
  <c r="V1120" i="5"/>
  <c r="H1120" i="5" s="1"/>
  <c r="V1191" i="5"/>
  <c r="G1191" i="5" s="1"/>
  <c r="V1255" i="5"/>
  <c r="V1352" i="5"/>
  <c r="F1352" i="5" s="1"/>
  <c r="V324" i="5"/>
  <c r="I324" i="5" s="1"/>
  <c r="V380" i="5"/>
  <c r="V456" i="5"/>
  <c r="V476" i="5"/>
  <c r="T700" i="5"/>
  <c r="S700" i="5"/>
  <c r="AB700" i="5"/>
  <c r="V912" i="5"/>
  <c r="I912" i="5" s="1"/>
  <c r="V1104" i="5"/>
  <c r="V1175" i="5"/>
  <c r="G1175" i="5" s="1"/>
  <c r="V1239" i="5"/>
  <c r="R1239" i="5" s="1"/>
  <c r="V356" i="5"/>
  <c r="S379" i="5"/>
  <c r="T379" i="5"/>
  <c r="V416" i="5"/>
  <c r="V452" i="5"/>
  <c r="V588" i="5"/>
  <c r="V795" i="5"/>
  <c r="F795" i="5" s="1"/>
  <c r="V847" i="5"/>
  <c r="V864" i="5"/>
  <c r="V1223" i="5"/>
  <c r="G1223" i="5" s="1"/>
  <c r="T105" i="5"/>
  <c r="T312" i="5"/>
  <c r="AB312" i="5"/>
  <c r="V316" i="5"/>
  <c r="G316" i="5" s="1"/>
  <c r="V424" i="5"/>
  <c r="R424" i="5" s="1"/>
  <c r="V516" i="5"/>
  <c r="V1128" i="5"/>
  <c r="V1207" i="5"/>
  <c r="I1207" i="5" s="1"/>
  <c r="V768" i="5"/>
  <c r="AB793" i="5"/>
  <c r="V807" i="5"/>
  <c r="V820" i="5"/>
  <c r="G820" i="5" s="1"/>
  <c r="S827" i="5"/>
  <c r="V855" i="5"/>
  <c r="V904" i="5"/>
  <c r="V911" i="5"/>
  <c r="S1174" i="5"/>
  <c r="V1179" i="5"/>
  <c r="V1195" i="5"/>
  <c r="E1201" i="5"/>
  <c r="X1201" i="5" s="1"/>
  <c r="V1211" i="5"/>
  <c r="G1211" i="5" s="1"/>
  <c r="V1227" i="5"/>
  <c r="V1243" i="5"/>
  <c r="G1243" i="5" s="1"/>
  <c r="V1259" i="5"/>
  <c r="H1265" i="5"/>
  <c r="I1265" i="5"/>
  <c r="J1265" i="5"/>
  <c r="E1265" i="5"/>
  <c r="X1265" i="5" s="1"/>
  <c r="H1347" i="5"/>
  <c r="J1347" i="5"/>
  <c r="E1347" i="5"/>
  <c r="X1347" i="5" s="1"/>
  <c r="R1347" i="5"/>
  <c r="F1347" i="5"/>
  <c r="V240" i="5"/>
  <c r="V252" i="5"/>
  <c r="V260" i="5"/>
  <c r="T447" i="5"/>
  <c r="S467" i="5"/>
  <c r="T567" i="5"/>
  <c r="S567" i="5"/>
  <c r="AB572" i="5"/>
  <c r="T607" i="5"/>
  <c r="T618" i="5"/>
  <c r="S618" i="5"/>
  <c r="T719" i="5"/>
  <c r="V767" i="5"/>
  <c r="V816" i="5"/>
  <c r="V819" i="5"/>
  <c r="T847" i="5"/>
  <c r="V883" i="5"/>
  <c r="J883" i="5" s="1"/>
  <c r="J916" i="5"/>
  <c r="V928" i="5"/>
  <c r="AB937" i="5"/>
  <c r="S937" i="5"/>
  <c r="V1168" i="5"/>
  <c r="S1234" i="5"/>
  <c r="E1267" i="5"/>
  <c r="X1267" i="5" s="1"/>
  <c r="H1271" i="5"/>
  <c r="J1271" i="5"/>
  <c r="E1271" i="5"/>
  <c r="X1271" i="5" s="1"/>
  <c r="R1271" i="5"/>
  <c r="I1271" i="5"/>
  <c r="F1271" i="5"/>
  <c r="V1359" i="5"/>
  <c r="V244" i="5"/>
  <c r="V256" i="5"/>
  <c r="V264" i="5"/>
  <c r="AB368" i="5"/>
  <c r="G372" i="5"/>
  <c r="V492" i="5"/>
  <c r="I492" i="5" s="1"/>
  <c r="V500" i="5"/>
  <c r="G500" i="5" s="1"/>
  <c r="V528" i="5"/>
  <c r="V532" i="5"/>
  <c r="S566" i="5"/>
  <c r="T613" i="5"/>
  <c r="S742" i="5"/>
  <c r="T765" i="5"/>
  <c r="V776" i="5"/>
  <c r="V796" i="5"/>
  <c r="V812" i="5"/>
  <c r="V828" i="5"/>
  <c r="G828" i="5" s="1"/>
  <c r="V848" i="5"/>
  <c r="V856" i="5"/>
  <c r="G856" i="5" s="1"/>
  <c r="V895" i="5"/>
  <c r="T899" i="5"/>
  <c r="S899" i="5"/>
  <c r="T911" i="5"/>
  <c r="S911" i="5"/>
  <c r="V919" i="5"/>
  <c r="H919" i="5" s="1"/>
  <c r="V948" i="5"/>
  <c r="F948" i="5" s="1"/>
  <c r="V955" i="5"/>
  <c r="J955" i="5" s="1"/>
  <c r="H1084" i="5"/>
  <c r="R1084" i="5"/>
  <c r="J1084" i="5"/>
  <c r="F1084" i="5"/>
  <c r="F1092" i="5"/>
  <c r="I1385" i="5"/>
  <c r="F1385" i="5"/>
  <c r="V775" i="5"/>
  <c r="V784" i="5"/>
  <c r="V827" i="5"/>
  <c r="V836" i="5"/>
  <c r="V863" i="5"/>
  <c r="V872" i="5"/>
  <c r="G872" i="5" s="1"/>
  <c r="V927" i="5"/>
  <c r="V936" i="5"/>
  <c r="V947" i="5"/>
  <c r="S1161" i="5"/>
  <c r="V1183" i="5"/>
  <c r="H1183" i="5" s="1"/>
  <c r="V1199" i="5"/>
  <c r="G1199" i="5" s="1"/>
  <c r="V1215" i="5"/>
  <c r="V1231" i="5"/>
  <c r="G1231" i="5" s="1"/>
  <c r="V1247" i="5"/>
  <c r="T1258" i="5"/>
  <c r="V1263" i="5"/>
  <c r="H1295" i="5"/>
  <c r="J1295" i="5"/>
  <c r="E1295" i="5"/>
  <c r="X1295" i="5" s="1"/>
  <c r="R1295" i="5"/>
  <c r="T1322" i="5"/>
  <c r="G1347" i="5"/>
  <c r="J1680" i="5"/>
  <c r="V268" i="5"/>
  <c r="G268" i="5" s="1"/>
  <c r="V276" i="5"/>
  <c r="V284" i="5"/>
  <c r="V292" i="5"/>
  <c r="V320" i="5"/>
  <c r="H320" i="5" s="1"/>
  <c r="V328" i="5"/>
  <c r="E328" i="5" s="1"/>
  <c r="X328" i="5" s="1"/>
  <c r="V336" i="5"/>
  <c r="V344" i="5"/>
  <c r="I344" i="5" s="1"/>
  <c r="V352" i="5"/>
  <c r="AB361" i="5"/>
  <c r="V388" i="5"/>
  <c r="I388" i="5" s="1"/>
  <c r="V396" i="5"/>
  <c r="V404" i="5"/>
  <c r="E404" i="5" s="1"/>
  <c r="X404" i="5" s="1"/>
  <c r="V412" i="5"/>
  <c r="I412" i="5" s="1"/>
  <c r="V420" i="5"/>
  <c r="V472" i="5"/>
  <c r="V480" i="5"/>
  <c r="V488" i="5"/>
  <c r="V496" i="5"/>
  <c r="I496" i="5" s="1"/>
  <c r="AB521" i="5"/>
  <c r="V548" i="5"/>
  <c r="V644" i="5"/>
  <c r="I644" i="5" s="1"/>
  <c r="AB769" i="5"/>
  <c r="V791" i="5"/>
  <c r="V800" i="5"/>
  <c r="G800" i="5" s="1"/>
  <c r="S831" i="5"/>
  <c r="V843" i="5"/>
  <c r="V879" i="5"/>
  <c r="I879" i="5" s="1"/>
  <c r="V888" i="5"/>
  <c r="V943" i="5"/>
  <c r="I943" i="5" s="1"/>
  <c r="V956" i="5"/>
  <c r="G1020" i="5"/>
  <c r="J1020" i="5"/>
  <c r="V1171" i="5"/>
  <c r="V1187" i="5"/>
  <c r="G1187" i="5" s="1"/>
  <c r="V1203" i="5"/>
  <c r="G1203" i="5" s="1"/>
  <c r="V1219" i="5"/>
  <c r="G1219" i="5" s="1"/>
  <c r="V1235" i="5"/>
  <c r="V1251" i="5"/>
  <c r="G1251" i="5" s="1"/>
  <c r="G1295" i="5"/>
  <c r="V660" i="5"/>
  <c r="G660" i="5" s="1"/>
  <c r="V1360" i="5"/>
  <c r="V1363" i="5"/>
  <c r="G1363" i="5" s="1"/>
  <c r="AB1456" i="5"/>
  <c r="T1533" i="5"/>
  <c r="S1533" i="5"/>
  <c r="S1595" i="5"/>
  <c r="T1597" i="5"/>
  <c r="S1597" i="5"/>
  <c r="G1648" i="5"/>
  <c r="F1648" i="5"/>
  <c r="J1648" i="5"/>
  <c r="V1408" i="5"/>
  <c r="T1563" i="5"/>
  <c r="AB1563" i="5"/>
  <c r="S1563" i="5"/>
  <c r="T1565" i="5"/>
  <c r="T1643" i="5"/>
  <c r="T1645" i="5"/>
  <c r="S1661" i="5"/>
  <c r="T1661" i="5"/>
  <c r="T1716" i="5"/>
  <c r="AB1716" i="5"/>
  <c r="S1716" i="5"/>
  <c r="V1939" i="5"/>
  <c r="V2016" i="5"/>
  <c r="J2016" i="5" s="1"/>
  <c r="V2419" i="5"/>
  <c r="J2487" i="5"/>
  <c r="I2487" i="5"/>
  <c r="F2487" i="5"/>
  <c r="V1388" i="5"/>
  <c r="I1409" i="5"/>
  <c r="V1420" i="5"/>
  <c r="V1428" i="5"/>
  <c r="S1627" i="5"/>
  <c r="T1629" i="5"/>
  <c r="AB1768" i="5"/>
  <c r="AB1784" i="5"/>
  <c r="T1832" i="5"/>
  <c r="AB1832" i="5"/>
  <c r="S1832" i="5"/>
  <c r="V1935" i="5"/>
  <c r="G1935" i="5" s="1"/>
  <c r="V1424" i="5"/>
  <c r="R1424" i="5" s="1"/>
  <c r="V1452" i="5"/>
  <c r="E1452" i="5" s="1"/>
  <c r="X1452" i="5" s="1"/>
  <c r="V1460" i="5"/>
  <c r="V1712" i="5"/>
  <c r="G1712" i="5" s="1"/>
  <c r="AB1764" i="5"/>
  <c r="H1937" i="5"/>
  <c r="J1937" i="5"/>
  <c r="E1937" i="5"/>
  <c r="X1937" i="5" s="1"/>
  <c r="I1937" i="5"/>
  <c r="F1937" i="5"/>
  <c r="R1937" i="5"/>
  <c r="V1943" i="5"/>
  <c r="V1961" i="5"/>
  <c r="V1432" i="5"/>
  <c r="V1440" i="5"/>
  <c r="V1468" i="5"/>
  <c r="V1476" i="5"/>
  <c r="G1476" i="5" s="1"/>
  <c r="V1484" i="5"/>
  <c r="J1484" i="5" s="1"/>
  <c r="V1492" i="5"/>
  <c r="V1500" i="5"/>
  <c r="I1500" i="5" s="1"/>
  <c r="V1508" i="5"/>
  <c r="V1516" i="5"/>
  <c r="AB1724" i="5"/>
  <c r="AB1728" i="5"/>
  <c r="R1737" i="5"/>
  <c r="T1756" i="5"/>
  <c r="V1840" i="5"/>
  <c r="G1840" i="5" s="1"/>
  <c r="V1856" i="5"/>
  <c r="G1856" i="5" s="1"/>
  <c r="V1872" i="5"/>
  <c r="V1888" i="5"/>
  <c r="G1888" i="5" s="1"/>
  <c r="V1963" i="5"/>
  <c r="G1963" i="5" s="1"/>
  <c r="H2017" i="5"/>
  <c r="I2017" i="5"/>
  <c r="R2017" i="5"/>
  <c r="F2017" i="5"/>
  <c r="J2017" i="5"/>
  <c r="E2017" i="5"/>
  <c r="X2017" i="5" s="1"/>
  <c r="G2017" i="5"/>
  <c r="V2072" i="5"/>
  <c r="G2072" i="5" s="1"/>
  <c r="V2147" i="5"/>
  <c r="H2152" i="5"/>
  <c r="J2152" i="5"/>
  <c r="E2152" i="5"/>
  <c r="X2152" i="5" s="1"/>
  <c r="V2222" i="5"/>
  <c r="R2222" i="5" s="1"/>
  <c r="V2231" i="5"/>
  <c r="V2247" i="5"/>
  <c r="H2247" i="5" s="1"/>
  <c r="V1436" i="5"/>
  <c r="E1436" i="5" s="1"/>
  <c r="X1436" i="5" s="1"/>
  <c r="V1444" i="5"/>
  <c r="F1444" i="5" s="1"/>
  <c r="V1464" i="5"/>
  <c r="V1472" i="5"/>
  <c r="V1480" i="5"/>
  <c r="V1488" i="5"/>
  <c r="I1488" i="5" s="1"/>
  <c r="V1496" i="5"/>
  <c r="V1504" i="5"/>
  <c r="V1512" i="5"/>
  <c r="I1512" i="5" s="1"/>
  <c r="G1556" i="5"/>
  <c r="F1556" i="5"/>
  <c r="F1588" i="5"/>
  <c r="G1652" i="5"/>
  <c r="F1652" i="5"/>
  <c r="V1848" i="5"/>
  <c r="R1848" i="5" s="1"/>
  <c r="V1864" i="5"/>
  <c r="G1864" i="5" s="1"/>
  <c r="V1880" i="5"/>
  <c r="G1880" i="5" s="1"/>
  <c r="V1895" i="5"/>
  <c r="G1895" i="5" s="1"/>
  <c r="V1904" i="5"/>
  <c r="E1955" i="5"/>
  <c r="X1955" i="5" s="1"/>
  <c r="V1968" i="5"/>
  <c r="V2048" i="5"/>
  <c r="H2048" i="5" s="1"/>
  <c r="V2137" i="5"/>
  <c r="F1873" i="5"/>
  <c r="F1889" i="5"/>
  <c r="V1891" i="5"/>
  <c r="H1913" i="5"/>
  <c r="I1913" i="5"/>
  <c r="V1967" i="5"/>
  <c r="V2000" i="5"/>
  <c r="V2032" i="5"/>
  <c r="V2087" i="5"/>
  <c r="G2087" i="5" s="1"/>
  <c r="V2095" i="5"/>
  <c r="G2095" i="5" s="1"/>
  <c r="R2212" i="5"/>
  <c r="AB1672" i="5"/>
  <c r="AB1704" i="5"/>
  <c r="G1736" i="5"/>
  <c r="G1760" i="5"/>
  <c r="G1844" i="5"/>
  <c r="G1860" i="5"/>
  <c r="G1873" i="5"/>
  <c r="G1884" i="5"/>
  <c r="S1888" i="5"/>
  <c r="G1889" i="5"/>
  <c r="G1913" i="5"/>
  <c r="V1921" i="5"/>
  <c r="G1921" i="5" s="1"/>
  <c r="V1927" i="5"/>
  <c r="V1936" i="5"/>
  <c r="H1951" i="5"/>
  <c r="R1951" i="5"/>
  <c r="F1951" i="5"/>
  <c r="I1951" i="5"/>
  <c r="H1959" i="5"/>
  <c r="I1959" i="5"/>
  <c r="R1959" i="5"/>
  <c r="F1959" i="5"/>
  <c r="V1969" i="5"/>
  <c r="G1969" i="5" s="1"/>
  <c r="V1971" i="5"/>
  <c r="V1992" i="5"/>
  <c r="G1992" i="5" s="1"/>
  <c r="V2024" i="5"/>
  <c r="AB2057" i="5"/>
  <c r="V2067" i="5"/>
  <c r="AB2067" i="5"/>
  <c r="F2120" i="5"/>
  <c r="G2148" i="5"/>
  <c r="AB1812" i="5"/>
  <c r="AB1828" i="5"/>
  <c r="R1889" i="5"/>
  <c r="E1913" i="5"/>
  <c r="X1913" i="5" s="1"/>
  <c r="R1913" i="5"/>
  <c r="V1923" i="5"/>
  <c r="H1947" i="5"/>
  <c r="R1947" i="5"/>
  <c r="F1947" i="5"/>
  <c r="I1947" i="5"/>
  <c r="V1960" i="5"/>
  <c r="V1975" i="5"/>
  <c r="G1975" i="5" s="1"/>
  <c r="H1995" i="5"/>
  <c r="R1995" i="5"/>
  <c r="F1995" i="5"/>
  <c r="J1995" i="5"/>
  <c r="V2008" i="5"/>
  <c r="G2008" i="5" s="1"/>
  <c r="V2028" i="5"/>
  <c r="R2028" i="5" s="1"/>
  <c r="T2037" i="5"/>
  <c r="S2037" i="5"/>
  <c r="V2040" i="5"/>
  <c r="R2064" i="5"/>
  <c r="H2084" i="5"/>
  <c r="J2084" i="5"/>
  <c r="E2084" i="5"/>
  <c r="X2084" i="5" s="1"/>
  <c r="I2084" i="5"/>
  <c r="F2084" i="5"/>
  <c r="R2084" i="5"/>
  <c r="T2091" i="5"/>
  <c r="AB2091" i="5"/>
  <c r="V2108" i="5"/>
  <c r="V2116" i="5"/>
  <c r="G2116" i="5" s="1"/>
  <c r="V2300" i="5"/>
  <c r="V2107" i="5"/>
  <c r="V2176" i="5"/>
  <c r="V2191" i="5"/>
  <c r="H2260" i="5"/>
  <c r="J2260" i="5"/>
  <c r="E2260" i="5"/>
  <c r="X2260" i="5" s="1"/>
  <c r="I2260" i="5"/>
  <c r="F2260" i="5"/>
  <c r="R2260" i="5"/>
  <c r="G2260" i="5"/>
  <c r="I2015" i="5"/>
  <c r="S2075" i="5"/>
  <c r="T2087" i="5"/>
  <c r="AB2087" i="5"/>
  <c r="S2087" i="5"/>
  <c r="V2092" i="5"/>
  <c r="G2111" i="5"/>
  <c r="V2123" i="5"/>
  <c r="E2127" i="5"/>
  <c r="X2127" i="5" s="1"/>
  <c r="R2139" i="5"/>
  <c r="V2140" i="5"/>
  <c r="G2152" i="5"/>
  <c r="V2216" i="5"/>
  <c r="G2216" i="5" s="1"/>
  <c r="V2288" i="5"/>
  <c r="G2288" i="5" s="1"/>
  <c r="F2015" i="5"/>
  <c r="R2015" i="5"/>
  <c r="V2091" i="5"/>
  <c r="AB2111" i="5"/>
  <c r="V2124" i="5"/>
  <c r="V2156" i="5"/>
  <c r="I2156" i="5" s="1"/>
  <c r="V2161" i="5"/>
  <c r="G2161" i="5" s="1"/>
  <c r="V2180" i="5"/>
  <c r="G2180" i="5" s="1"/>
  <c r="V2220" i="5"/>
  <c r="S2151" i="5"/>
  <c r="E2159" i="5"/>
  <c r="X2159" i="5" s="1"/>
  <c r="G2172" i="5"/>
  <c r="R2183"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F2255" i="5" s="1"/>
  <c r="T2347" i="5"/>
  <c r="S2347" i="5"/>
  <c r="V2423" i="5"/>
  <c r="H2172" i="5"/>
  <c r="I2172" i="5"/>
  <c r="R2185" i="5"/>
  <c r="H2185" i="5"/>
  <c r="V2439" i="5"/>
  <c r="V2276" i="5"/>
  <c r="V2280" i="5"/>
  <c r="G2280" i="5" s="1"/>
  <c r="V2295" i="5"/>
  <c r="H2295" i="5" s="1"/>
  <c r="V2296" i="5"/>
  <c r="R2296" i="5" s="1"/>
  <c r="T2309" i="5"/>
  <c r="S2309" i="5"/>
  <c r="V2351" i="5"/>
  <c r="G2351" i="5" s="1"/>
  <c r="T2363" i="5"/>
  <c r="V2375" i="5"/>
  <c r="J2375" i="5" s="1"/>
  <c r="R2404" i="5"/>
  <c r="J2404" i="5"/>
  <c r="F2404" i="5"/>
  <c r="E2404" i="5"/>
  <c r="X2404" i="5" s="1"/>
  <c r="V2431" i="5"/>
  <c r="I2431" i="5" s="1"/>
  <c r="V2327" i="5"/>
  <c r="G2327" i="5" s="1"/>
  <c r="S2329" i="5"/>
  <c r="V2335" i="5"/>
  <c r="I2404" i="5"/>
  <c r="V2316" i="5"/>
  <c r="F2316" i="5" s="1"/>
  <c r="H2324" i="5"/>
  <c r="G2324" i="5"/>
  <c r="J2324" i="5"/>
  <c r="R2334" i="5"/>
  <c r="V2352" i="5"/>
  <c r="V2376" i="5"/>
  <c r="F2390" i="5"/>
  <c r="J2451" i="5"/>
  <c r="F2451" i="5"/>
  <c r="I2451" i="5"/>
  <c r="D17" i="6"/>
  <c r="V2460" i="5"/>
  <c r="V2472" i="5"/>
  <c r="G2364" i="5"/>
  <c r="G2368" i="5"/>
  <c r="T2392" i="5"/>
  <c r="G2435" i="5"/>
  <c r="S2339" i="5"/>
  <c r="S2355" i="5"/>
  <c r="S2387" i="5"/>
  <c r="V2492" i="5"/>
  <c r="G2492" i="5" s="1"/>
  <c r="T2473" i="5"/>
  <c r="I2459" i="5"/>
  <c r="R32" i="5"/>
  <c r="H32" i="5"/>
  <c r="I32" i="5"/>
  <c r="I156" i="5"/>
  <c r="F367" i="5"/>
  <c r="H367" i="5"/>
  <c r="I219" i="5"/>
  <c r="F219" i="5"/>
  <c r="E283" i="5"/>
  <c r="X283" i="5" s="1"/>
  <c r="H283" i="5"/>
  <c r="V31" i="5"/>
  <c r="V33" i="5"/>
  <c r="G33" i="5" s="1"/>
  <c r="V35" i="5"/>
  <c r="V37" i="5"/>
  <c r="J37" i="5" s="1"/>
  <c r="V39" i="5"/>
  <c r="G39" i="5" s="1"/>
  <c r="V41" i="5"/>
  <c r="V43" i="5"/>
  <c r="V45" i="5"/>
  <c r="V47" i="5"/>
  <c r="V49" i="5"/>
  <c r="G49" i="5" s="1"/>
  <c r="V51" i="5"/>
  <c r="V55" i="5"/>
  <c r="G55" i="5" s="1"/>
  <c r="V57" i="5"/>
  <c r="G57" i="5" s="1"/>
  <c r="V59" i="5"/>
  <c r="V63" i="5"/>
  <c r="V65" i="5"/>
  <c r="G65" i="5" s="1"/>
  <c r="V67" i="5"/>
  <c r="V71" i="5"/>
  <c r="G71" i="5" s="1"/>
  <c r="V73" i="5"/>
  <c r="V75" i="5"/>
  <c r="R75" i="5" s="1"/>
  <c r="V79" i="5"/>
  <c r="G79" i="5" s="1"/>
  <c r="V81" i="5"/>
  <c r="V83" i="5"/>
  <c r="V87" i="5"/>
  <c r="G87" i="5" s="1"/>
  <c r="V89" i="5"/>
  <c r="V91" i="5"/>
  <c r="V95" i="5"/>
  <c r="V97" i="5"/>
  <c r="G97" i="5" s="1"/>
  <c r="V99" i="5"/>
  <c r="I99" i="5" s="1"/>
  <c r="V103" i="5"/>
  <c r="G103" i="5" s="1"/>
  <c r="V105" i="5"/>
  <c r="V107" i="5"/>
  <c r="V111" i="5"/>
  <c r="V113" i="5"/>
  <c r="G113" i="5" s="1"/>
  <c r="V115" i="5"/>
  <c r="V119" i="5"/>
  <c r="G119" i="5" s="1"/>
  <c r="V121" i="5"/>
  <c r="G121" i="5" s="1"/>
  <c r="V123" i="5"/>
  <c r="V127" i="5"/>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G177" i="5" s="1"/>
  <c r="V179" i="5"/>
  <c r="V183" i="5"/>
  <c r="G183" i="5" s="1"/>
  <c r="V185" i="5"/>
  <c r="G185" i="5" s="1"/>
  <c r="V187" i="5"/>
  <c r="V191" i="5"/>
  <c r="V193" i="5"/>
  <c r="G193" i="5" s="1"/>
  <c r="V195" i="5"/>
  <c r="V199" i="5"/>
  <c r="G199" i="5" s="1"/>
  <c r="V201" i="5"/>
  <c r="V203" i="5"/>
  <c r="G203" i="5" s="1"/>
  <c r="V207" i="5"/>
  <c r="G207" i="5" s="1"/>
  <c r="V209" i="5"/>
  <c r="V211" i="5"/>
  <c r="V215" i="5"/>
  <c r="G215" i="5" s="1"/>
  <c r="E571" i="5"/>
  <c r="X571" i="5" s="1"/>
  <c r="F571" i="5"/>
  <c r="AB824" i="5"/>
  <c r="S824" i="5"/>
  <c r="AB840" i="5"/>
  <c r="S840" i="5"/>
  <c r="S904" i="5"/>
  <c r="T1050" i="5"/>
  <c r="S1066" i="5"/>
  <c r="T1066" i="5"/>
  <c r="S1082" i="5"/>
  <c r="T1082" i="5"/>
  <c r="T1088" i="5"/>
  <c r="AB1152" i="5"/>
  <c r="S1152" i="5"/>
  <c r="T1152" i="5"/>
  <c r="V1455" i="5"/>
  <c r="G1455" i="5" s="1"/>
  <c r="V239" i="5"/>
  <c r="V319" i="5"/>
  <c r="V339" i="5"/>
  <c r="G339" i="5" s="1"/>
  <c r="V411" i="5"/>
  <c r="G411" i="5" s="1"/>
  <c r="V415" i="5"/>
  <c r="V419" i="5"/>
  <c r="V431" i="5"/>
  <c r="G431" i="5" s="1"/>
  <c r="V439" i="5"/>
  <c r="V455" i="5"/>
  <c r="V467" i="5"/>
  <c r="T840" i="5"/>
  <c r="T904" i="5"/>
  <c r="E576" i="5"/>
  <c r="X576" i="5" s="1"/>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S780" i="5"/>
  <c r="V793" i="5"/>
  <c r="G793" i="5" s="1"/>
  <c r="V809" i="5"/>
  <c r="G809" i="5" s="1"/>
  <c r="AB812" i="5"/>
  <c r="S812" i="5"/>
  <c r="V825" i="5"/>
  <c r="H825" i="5" s="1"/>
  <c r="V841" i="5"/>
  <c r="S844" i="5"/>
  <c r="V857" i="5"/>
  <c r="G857" i="5" s="1"/>
  <c r="AB860" i="5"/>
  <c r="S860" i="5"/>
  <c r="V873" i="5"/>
  <c r="V889" i="5"/>
  <c r="S892" i="5"/>
  <c r="V905" i="5"/>
  <c r="G905" i="5" s="1"/>
  <c r="AB908" i="5"/>
  <c r="V921" i="5"/>
  <c r="G921" i="5" s="1"/>
  <c r="AB924" i="5"/>
  <c r="S924" i="5"/>
  <c r="V937" i="5"/>
  <c r="V953" i="5"/>
  <c r="AB1012" i="5"/>
  <c r="S1012" i="5"/>
  <c r="AB1044" i="5"/>
  <c r="S1060" i="5"/>
  <c r="AB1076" i="5"/>
  <c r="S1076" i="5"/>
  <c r="T1076" i="5"/>
  <c r="AB1100" i="5"/>
  <c r="S1100" i="5"/>
  <c r="T1100" i="5"/>
  <c r="AB1116" i="5"/>
  <c r="S1116" i="5"/>
  <c r="T1116" i="5"/>
  <c r="AB1164" i="5"/>
  <c r="S1164" i="5"/>
  <c r="V1439" i="5"/>
  <c r="T1628" i="5"/>
  <c r="V251" i="5"/>
  <c r="V263" i="5"/>
  <c r="I263" i="5" s="1"/>
  <c r="V295" i="5"/>
  <c r="J295" i="5" s="1"/>
  <c r="V303" i="5"/>
  <c r="V323" i="5"/>
  <c r="H323" i="5" s="1"/>
  <c r="V331" i="5"/>
  <c r="V347" i="5"/>
  <c r="V351" i="5"/>
  <c r="V407" i="5"/>
  <c r="V423" i="5"/>
  <c r="G423" i="5" s="1"/>
  <c r="V435" i="5"/>
  <c r="I435" i="5" s="1"/>
  <c r="V443" i="5"/>
  <c r="I443" i="5" s="1"/>
  <c r="V463" i="5"/>
  <c r="E463" i="5" s="1"/>
  <c r="X463" i="5" s="1"/>
  <c r="V495" i="5"/>
  <c r="V551" i="5"/>
  <c r="V555" i="5"/>
  <c r="E224" i="5"/>
  <c r="X224" i="5" s="1"/>
  <c r="I224" i="5"/>
  <c r="T239" i="5"/>
  <c r="S306" i="5"/>
  <c r="S318" i="5"/>
  <c r="S326" i="5"/>
  <c r="S330" i="5"/>
  <c r="S422" i="5"/>
  <c r="S434" i="5"/>
  <c r="S514" i="5"/>
  <c r="T812" i="5"/>
  <c r="T844" i="5"/>
  <c r="T860" i="5"/>
  <c r="T892" i="5"/>
  <c r="T924" i="5"/>
  <c r="I296" i="5"/>
  <c r="I392" i="5"/>
  <c r="E400" i="5"/>
  <c r="X400" i="5" s="1"/>
  <c r="S800" i="5"/>
  <c r="S832" i="5"/>
  <c r="S864" i="5"/>
  <c r="AB880" i="5"/>
  <c r="S880" i="5"/>
  <c r="AB944" i="5"/>
  <c r="S944" i="5"/>
  <c r="AB960" i="5"/>
  <c r="S966" i="5"/>
  <c r="S1014" i="5"/>
  <c r="T1014" i="5"/>
  <c r="T1030" i="5"/>
  <c r="AB1038" i="5"/>
  <c r="S1046" i="5"/>
  <c r="T1046" i="5"/>
  <c r="T1062" i="5"/>
  <c r="S1078" i="5"/>
  <c r="T1078" i="5"/>
  <c r="T1144" i="5"/>
  <c r="T1160" i="5"/>
  <c r="AB36" i="5"/>
  <c r="AB40" i="5"/>
  <c r="AB44" i="5"/>
  <c r="AB60" i="5"/>
  <c r="AB80" i="5"/>
  <c r="AB140" i="5"/>
  <c r="AB208" i="5"/>
  <c r="V225" i="5"/>
  <c r="G225" i="5" s="1"/>
  <c r="V231" i="5"/>
  <c r="G231" i="5" s="1"/>
  <c r="V233" i="5"/>
  <c r="AB236" i="5"/>
  <c r="V241" i="5"/>
  <c r="V249" i="5"/>
  <c r="G249" i="5" s="1"/>
  <c r="V257" i="5"/>
  <c r="I257" i="5" s="1"/>
  <c r="V265" i="5"/>
  <c r="V273" i="5"/>
  <c r="I273" i="5" s="1"/>
  <c r="V281" i="5"/>
  <c r="J281" i="5" s="1"/>
  <c r="V289" i="5"/>
  <c r="V297" i="5"/>
  <c r="I297" i="5" s="1"/>
  <c r="V305" i="5"/>
  <c r="V313" i="5"/>
  <c r="V321" i="5"/>
  <c r="G321" i="5" s="1"/>
  <c r="V329" i="5"/>
  <c r="V337" i="5"/>
  <c r="J337" i="5" s="1"/>
  <c r="V345" i="5"/>
  <c r="I345" i="5" s="1"/>
  <c r="V353" i="5"/>
  <c r="V361" i="5"/>
  <c r="H361" i="5" s="1"/>
  <c r="V369" i="5"/>
  <c r="V377" i="5"/>
  <c r="V385" i="5"/>
  <c r="V393" i="5"/>
  <c r="V401" i="5"/>
  <c r="G401" i="5" s="1"/>
  <c r="V409" i="5"/>
  <c r="J409" i="5" s="1"/>
  <c r="V417" i="5"/>
  <c r="V425" i="5"/>
  <c r="E425" i="5" s="1"/>
  <c r="X425" i="5" s="1"/>
  <c r="V433" i="5"/>
  <c r="E433" i="5" s="1"/>
  <c r="X433" i="5" s="1"/>
  <c r="V441" i="5"/>
  <c r="F441" i="5" s="1"/>
  <c r="V449" i="5"/>
  <c r="V457" i="5"/>
  <c r="V465" i="5"/>
  <c r="G465" i="5" s="1"/>
  <c r="V473" i="5"/>
  <c r="V481" i="5"/>
  <c r="V485" i="5"/>
  <c r="R485" i="5" s="1"/>
  <c r="V489" i="5"/>
  <c r="V497" i="5"/>
  <c r="F497" i="5" s="1"/>
  <c r="V505" i="5"/>
  <c r="V513" i="5"/>
  <c r="V521" i="5"/>
  <c r="I521" i="5" s="1"/>
  <c r="V529" i="5"/>
  <c r="V537" i="5"/>
  <c r="V545" i="5"/>
  <c r="F545" i="5" s="1"/>
  <c r="V553" i="5"/>
  <c r="V563" i="5"/>
  <c r="E563" i="5" s="1"/>
  <c r="X563" i="5" s="1"/>
  <c r="J576" i="5"/>
  <c r="V579" i="5"/>
  <c r="V587" i="5"/>
  <c r="G587" i="5" s="1"/>
  <c r="V595" i="5"/>
  <c r="V603" i="5"/>
  <c r="V611" i="5"/>
  <c r="V619" i="5"/>
  <c r="V627" i="5"/>
  <c r="I627" i="5" s="1"/>
  <c r="V635" i="5"/>
  <c r="V643" i="5"/>
  <c r="G643" i="5" s="1"/>
  <c r="V651" i="5"/>
  <c r="G651" i="5" s="1"/>
  <c r="V659" i="5"/>
  <c r="T800" i="5"/>
  <c r="T848" i="5"/>
  <c r="T864" i="5"/>
  <c r="T880" i="5"/>
  <c r="T944" i="5"/>
  <c r="G367" i="5"/>
  <c r="G403" i="5"/>
  <c r="G571" i="5"/>
  <c r="G604" i="5"/>
  <c r="G612" i="5"/>
  <c r="R671" i="5"/>
  <c r="H671" i="5"/>
  <c r="I671" i="5"/>
  <c r="E671" i="5"/>
  <c r="X671" i="5" s="1"/>
  <c r="R689" i="5"/>
  <c r="E703" i="5"/>
  <c r="X703" i="5" s="1"/>
  <c r="R715" i="5"/>
  <c r="I715" i="5"/>
  <c r="H721" i="5"/>
  <c r="I723" i="5"/>
  <c r="R727" i="5"/>
  <c r="H727" i="5"/>
  <c r="E727" i="5"/>
  <c r="X727" i="5" s="1"/>
  <c r="R729" i="5"/>
  <c r="H729" i="5"/>
  <c r="I729" i="5"/>
  <c r="E729" i="5"/>
  <c r="X729" i="5" s="1"/>
  <c r="R735" i="5"/>
  <c r="H735" i="5"/>
  <c r="R745" i="5"/>
  <c r="R747" i="5"/>
  <c r="V769" i="5"/>
  <c r="V785" i="5"/>
  <c r="G785" i="5" s="1"/>
  <c r="V801" i="5"/>
  <c r="S804" i="5"/>
  <c r="V817" i="5"/>
  <c r="G817" i="5" s="1"/>
  <c r="AB820" i="5"/>
  <c r="S820" i="5"/>
  <c r="V833" i="5"/>
  <c r="G833" i="5" s="1"/>
  <c r="V849" i="5"/>
  <c r="R849" i="5" s="1"/>
  <c r="V865" i="5"/>
  <c r="G865" i="5" s="1"/>
  <c r="AB868" i="5"/>
  <c r="S868" i="5"/>
  <c r="V881" i="5"/>
  <c r="V897" i="5"/>
  <c r="V913" i="5"/>
  <c r="E913" i="5" s="1"/>
  <c r="X913" i="5" s="1"/>
  <c r="V929" i="5"/>
  <c r="G929" i="5" s="1"/>
  <c r="AB932" i="5"/>
  <c r="S932" i="5"/>
  <c r="V945" i="5"/>
  <c r="F945" i="5" s="1"/>
  <c r="V961" i="5"/>
  <c r="G961" i="5" s="1"/>
  <c r="AB976" i="5"/>
  <c r="S976" i="5"/>
  <c r="T976" i="5"/>
  <c r="T1000" i="5"/>
  <c r="AB1008" i="5"/>
  <c r="S1008" i="5"/>
  <c r="T1008" i="5"/>
  <c r="S1024" i="5"/>
  <c r="S1032" i="5"/>
  <c r="AB1040" i="5"/>
  <c r="S1040" i="5"/>
  <c r="T1040" i="5"/>
  <c r="AB1072" i="5"/>
  <c r="S1072" i="5"/>
  <c r="T1072" i="5"/>
  <c r="AB1124" i="5"/>
  <c r="S1124" i="5"/>
  <c r="T1124" i="5"/>
  <c r="AB1156" i="5"/>
  <c r="S1156" i="5"/>
  <c r="T1156" i="5"/>
  <c r="V1471" i="5"/>
  <c r="J1471" i="5" s="1"/>
  <c r="V1487" i="5"/>
  <c r="AB1503" i="5"/>
  <c r="V1503" i="5"/>
  <c r="E1503" i="5" s="1"/>
  <c r="X1503" i="5" s="1"/>
  <c r="V247" i="5"/>
  <c r="V259" i="5"/>
  <c r="H259" i="5" s="1"/>
  <c r="V271" i="5"/>
  <c r="V287" i="5"/>
  <c r="V291" i="5"/>
  <c r="V307" i="5"/>
  <c r="V311" i="5"/>
  <c r="V327" i="5"/>
  <c r="E327" i="5" s="1"/>
  <c r="X327" i="5" s="1"/>
  <c r="V335" i="5"/>
  <c r="E335" i="5" s="1"/>
  <c r="X335" i="5" s="1"/>
  <c r="V343" i="5"/>
  <c r="F343" i="5" s="1"/>
  <c r="V359" i="5"/>
  <c r="V363" i="5"/>
  <c r="F363" i="5" s="1"/>
  <c r="V379" i="5"/>
  <c r="V383" i="5"/>
  <c r="V387" i="5"/>
  <c r="V395" i="5"/>
  <c r="E395" i="5" s="1"/>
  <c r="X395" i="5" s="1"/>
  <c r="V427" i="5"/>
  <c r="V451" i="5"/>
  <c r="G451" i="5" s="1"/>
  <c r="V459" i="5"/>
  <c r="V475" i="5"/>
  <c r="V483" i="5"/>
  <c r="I483" i="5" s="1"/>
  <c r="V491" i="5"/>
  <c r="F491" i="5" s="1"/>
  <c r="V499" i="5"/>
  <c r="G499" i="5" s="1"/>
  <c r="V507" i="5"/>
  <c r="V515" i="5"/>
  <c r="V523" i="5"/>
  <c r="G523" i="5" s="1"/>
  <c r="V527" i="5"/>
  <c r="V531" i="5"/>
  <c r="V535" i="5"/>
  <c r="J535" i="5" s="1"/>
  <c r="V543" i="5"/>
  <c r="V547" i="5"/>
  <c r="G547" i="5" s="1"/>
  <c r="G32" i="5"/>
  <c r="G88" i="5"/>
  <c r="G224" i="5"/>
  <c r="S252" i="5"/>
  <c r="S256" i="5"/>
  <c r="AB259" i="5"/>
  <c r="AB267" i="5"/>
  <c r="AB287" i="5"/>
  <c r="S300" i="5"/>
  <c r="S312" i="5"/>
  <c r="AB319" i="5"/>
  <c r="AB331" i="5"/>
  <c r="AB355" i="5"/>
  <c r="S368" i="5"/>
  <c r="S376" i="5"/>
  <c r="AB379" i="5"/>
  <c r="S396" i="5"/>
  <c r="AB407" i="5"/>
  <c r="AB435" i="5"/>
  <c r="AB447" i="5"/>
  <c r="AB467" i="5"/>
  <c r="S468" i="5"/>
  <c r="S480" i="5"/>
  <c r="S484" i="5"/>
  <c r="AB487" i="5"/>
  <c r="AB495" i="5"/>
  <c r="AB499" i="5"/>
  <c r="S508" i="5"/>
  <c r="AB515" i="5"/>
  <c r="AB527" i="5"/>
  <c r="S528" i="5"/>
  <c r="AB535" i="5"/>
  <c r="AB547" i="5"/>
  <c r="S548" i="5"/>
  <c r="V561" i="5"/>
  <c r="E561" i="5" s="1"/>
  <c r="X561" i="5" s="1"/>
  <c r="AB567" i="5"/>
  <c r="V569" i="5"/>
  <c r="F569" i="5" s="1"/>
  <c r="H576" i="5"/>
  <c r="V577" i="5"/>
  <c r="AB583" i="5"/>
  <c r="V585" i="5"/>
  <c r="G585" i="5" s="1"/>
  <c r="V593" i="5"/>
  <c r="H600" i="5"/>
  <c r="V601" i="5"/>
  <c r="G601" i="5" s="1"/>
  <c r="AB607" i="5"/>
  <c r="V609" i="5"/>
  <c r="V617" i="5"/>
  <c r="AB624" i="5"/>
  <c r="V625" i="5"/>
  <c r="G625" i="5" s="1"/>
  <c r="AB631" i="5"/>
  <c r="V633" i="5"/>
  <c r="R633" i="5" s="1"/>
  <c r="V641" i="5"/>
  <c r="J641" i="5" s="1"/>
  <c r="V649" i="5"/>
  <c r="AB655" i="5"/>
  <c r="T772" i="5"/>
  <c r="T804" i="5"/>
  <c r="T820" i="5"/>
  <c r="T868" i="5"/>
  <c r="T932" i="5"/>
  <c r="F1103" i="5"/>
  <c r="R1103" i="5"/>
  <c r="H1103" i="5"/>
  <c r="J1115" i="5"/>
  <c r="F1115" i="5"/>
  <c r="R1115" i="5"/>
  <c r="H1115" i="5"/>
  <c r="J1131" i="5"/>
  <c r="F1131" i="5"/>
  <c r="R1131" i="5"/>
  <c r="H1131" i="5"/>
  <c r="J1139" i="5"/>
  <c r="F1139" i="5"/>
  <c r="J1159" i="5"/>
  <c r="F1159" i="5"/>
  <c r="R1159" i="5"/>
  <c r="H1159" i="5"/>
  <c r="J1163" i="5"/>
  <c r="H1375" i="5"/>
  <c r="R1383" i="5"/>
  <c r="H1383" i="5"/>
  <c r="J1391" i="5"/>
  <c r="R1399" i="5"/>
  <c r="J1399" i="5"/>
  <c r="I1399" i="5"/>
  <c r="R1415" i="5"/>
  <c r="J1415" i="5"/>
  <c r="E1415" i="5"/>
  <c r="X1415" i="5" s="1"/>
  <c r="H1415" i="5"/>
  <c r="I1415" i="5"/>
  <c r="T1556" i="5"/>
  <c r="AB1588" i="5"/>
  <c r="T1588" i="5"/>
  <c r="T1620" i="5"/>
  <c r="AB1652" i="5"/>
  <c r="S1652" i="5"/>
  <c r="T1710" i="5"/>
  <c r="G1723" i="5"/>
  <c r="S1726" i="5"/>
  <c r="T1726" i="5"/>
  <c r="H1771" i="5"/>
  <c r="J1771" i="5"/>
  <c r="E1771" i="5"/>
  <c r="X1771" i="5" s="1"/>
  <c r="R1771" i="5"/>
  <c r="F1771" i="5"/>
  <c r="G1771" i="5"/>
  <c r="I1771" i="5"/>
  <c r="S1774" i="5"/>
  <c r="T1774" i="5"/>
  <c r="I1787" i="5"/>
  <c r="H1803" i="5"/>
  <c r="J1803" i="5"/>
  <c r="E1803" i="5"/>
  <c r="X1803" i="5" s="1"/>
  <c r="R1803" i="5"/>
  <c r="F1803" i="5"/>
  <c r="G1803" i="5"/>
  <c r="I1803" i="5"/>
  <c r="S1870" i="5"/>
  <c r="T1870" i="5"/>
  <c r="T773" i="5"/>
  <c r="T777" i="5"/>
  <c r="E779" i="5"/>
  <c r="X779" i="5" s="1"/>
  <c r="E783" i="5"/>
  <c r="X783" i="5" s="1"/>
  <c r="T793" i="5"/>
  <c r="T801" i="5"/>
  <c r="AB807" i="5"/>
  <c r="T813" i="5"/>
  <c r="AB827" i="5"/>
  <c r="AB831" i="5"/>
  <c r="T833" i="5"/>
  <c r="E839" i="5"/>
  <c r="X839" i="5" s="1"/>
  <c r="AB847" i="5"/>
  <c r="AB851" i="5"/>
  <c r="T853" i="5"/>
  <c r="AB867" i="5"/>
  <c r="T873" i="5"/>
  <c r="AB879" i="5"/>
  <c r="AB883" i="5"/>
  <c r="T885" i="5"/>
  <c r="E891" i="5"/>
  <c r="X891" i="5" s="1"/>
  <c r="AB899" i="5"/>
  <c r="T901" i="5"/>
  <c r="T905" i="5"/>
  <c r="T909" i="5"/>
  <c r="AB911" i="5"/>
  <c r="AB915" i="5"/>
  <c r="T917" i="5"/>
  <c r="T921" i="5"/>
  <c r="T925" i="5"/>
  <c r="T929" i="5"/>
  <c r="E931" i="5"/>
  <c r="X931" i="5" s="1"/>
  <c r="AB935" i="5"/>
  <c r="T937" i="5"/>
  <c r="AB943" i="5"/>
  <c r="AB947" i="5"/>
  <c r="AB951" i="5"/>
  <c r="T957" i="5"/>
  <c r="J779" i="5"/>
  <c r="F779" i="5"/>
  <c r="J783" i="5"/>
  <c r="F783" i="5"/>
  <c r="S786" i="5"/>
  <c r="S806" i="5"/>
  <c r="S810" i="5"/>
  <c r="F819" i="5"/>
  <c r="S826" i="5"/>
  <c r="S834" i="5"/>
  <c r="J839" i="5"/>
  <c r="F839" i="5"/>
  <c r="S854" i="5"/>
  <c r="S858" i="5"/>
  <c r="S866" i="5"/>
  <c r="F867" i="5"/>
  <c r="S874" i="5"/>
  <c r="S886" i="5"/>
  <c r="S898" i="5"/>
  <c r="S902" i="5"/>
  <c r="S910" i="5"/>
  <c r="J931" i="5"/>
  <c r="F931" i="5"/>
  <c r="S934" i="5"/>
  <c r="S938" i="5"/>
  <c r="S946" i="5"/>
  <c r="S950" i="5"/>
  <c r="S954" i="5"/>
  <c r="S958" i="5"/>
  <c r="H972" i="5"/>
  <c r="I972" i="5"/>
  <c r="H988" i="5"/>
  <c r="I988" i="5"/>
  <c r="E988" i="5"/>
  <c r="X988" i="5" s="1"/>
  <c r="H992" i="5"/>
  <c r="H1020" i="5"/>
  <c r="I1020" i="5"/>
  <c r="E1020" i="5"/>
  <c r="X1020" i="5" s="1"/>
  <c r="H1024" i="5"/>
  <c r="H1036" i="5"/>
  <c r="H1052" i="5"/>
  <c r="I1052" i="5"/>
  <c r="E1052" i="5"/>
  <c r="X1052" i="5" s="1"/>
  <c r="H1056" i="5"/>
  <c r="I1056" i="5"/>
  <c r="I1064" i="5"/>
  <c r="I1068" i="5"/>
  <c r="E1068" i="5"/>
  <c r="X1068" i="5" s="1"/>
  <c r="S1090" i="5"/>
  <c r="T1090" i="5"/>
  <c r="T1098" i="5"/>
  <c r="S1106" i="5"/>
  <c r="T1106" i="5"/>
  <c r="S1118" i="5"/>
  <c r="S1126" i="5"/>
  <c r="T1126" i="5"/>
  <c r="S1142" i="5"/>
  <c r="T1142" i="5"/>
  <c r="S1146" i="5"/>
  <c r="T1146" i="5"/>
  <c r="S1154" i="5"/>
  <c r="T1154" i="5"/>
  <c r="AB1187" i="5"/>
  <c r="S1187" i="5"/>
  <c r="AB1191" i="5"/>
  <c r="AB1195" i="5"/>
  <c r="S1195" i="5"/>
  <c r="S1219" i="5"/>
  <c r="AB1223" i="5"/>
  <c r="S1223" i="5"/>
  <c r="AB1227" i="5"/>
  <c r="S1227" i="5"/>
  <c r="AB1231" i="5"/>
  <c r="S1231" i="5"/>
  <c r="AB1251" i="5"/>
  <c r="S1251" i="5"/>
  <c r="AB1255" i="5"/>
  <c r="AB1263" i="5"/>
  <c r="S1263" i="5"/>
  <c r="AB1275" i="5"/>
  <c r="S1275" i="5"/>
  <c r="AB1283" i="5"/>
  <c r="S1283" i="5"/>
  <c r="AB1287" i="5"/>
  <c r="S1287" i="5"/>
  <c r="S1299" i="5"/>
  <c r="AB1307" i="5"/>
  <c r="S1307" i="5"/>
  <c r="AB1311" i="5"/>
  <c r="S1311" i="5"/>
  <c r="AB1319" i="5"/>
  <c r="S1319" i="5"/>
  <c r="S1339" i="5"/>
  <c r="AB1347" i="5"/>
  <c r="J1356" i="5"/>
  <c r="F1356" i="5"/>
  <c r="H1356" i="5"/>
  <c r="I1356" i="5"/>
  <c r="T1362" i="5"/>
  <c r="AB1431" i="5"/>
  <c r="AB1463" i="5"/>
  <c r="AB1479" i="5"/>
  <c r="AB681" i="5"/>
  <c r="AB683" i="5"/>
  <c r="AB689" i="5"/>
  <c r="AB695" i="5"/>
  <c r="AB707" i="5"/>
  <c r="AB713" i="5"/>
  <c r="AB719" i="5"/>
  <c r="AB747" i="5"/>
  <c r="AB751" i="5"/>
  <c r="AB753" i="5"/>
  <c r="AB759" i="5"/>
  <c r="I779" i="5"/>
  <c r="I783" i="5"/>
  <c r="T786" i="5"/>
  <c r="T806" i="5"/>
  <c r="T810" i="5"/>
  <c r="T826" i="5"/>
  <c r="T834" i="5"/>
  <c r="T838" i="5"/>
  <c r="I839" i="5"/>
  <c r="T854" i="5"/>
  <c r="T858" i="5"/>
  <c r="T870" i="5"/>
  <c r="I871" i="5"/>
  <c r="T874" i="5"/>
  <c r="T882" i="5"/>
  <c r="T886" i="5"/>
  <c r="T898" i="5"/>
  <c r="T902" i="5"/>
  <c r="T910" i="5"/>
  <c r="I931" i="5"/>
  <c r="T934" i="5"/>
  <c r="T938" i="5"/>
  <c r="T946" i="5"/>
  <c r="T950" i="5"/>
  <c r="T958" i="5"/>
  <c r="T1179" i="5"/>
  <c r="T1187" i="5"/>
  <c r="T1191" i="5"/>
  <c r="T1195" i="5"/>
  <c r="T1199" i="5"/>
  <c r="T1223" i="5"/>
  <c r="T1231" i="5"/>
  <c r="T1251" i="5"/>
  <c r="T1255" i="5"/>
  <c r="T1263" i="5"/>
  <c r="T1271" i="5"/>
  <c r="T1275" i="5"/>
  <c r="T1283" i="5"/>
  <c r="T1299" i="5"/>
  <c r="T1307" i="5"/>
  <c r="T1311" i="5"/>
  <c r="T1319" i="5"/>
  <c r="T1331" i="5"/>
  <c r="V963" i="5"/>
  <c r="V967" i="5"/>
  <c r="F967" i="5" s="1"/>
  <c r="V969" i="5"/>
  <c r="V971" i="5"/>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J1009" i="5" s="1"/>
  <c r="V1011" i="5"/>
  <c r="G1011" i="5" s="1"/>
  <c r="V1015" i="5"/>
  <c r="G1015" i="5" s="1"/>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R1057" i="5" s="1"/>
  <c r="V1059" i="5"/>
  <c r="V1063" i="5"/>
  <c r="R1063" i="5" s="1"/>
  <c r="V1065" i="5"/>
  <c r="G1065" i="5" s="1"/>
  <c r="V1067" i="5"/>
  <c r="V1071" i="5"/>
  <c r="F1071" i="5" s="1"/>
  <c r="V1073" i="5"/>
  <c r="H1073" i="5" s="1"/>
  <c r="V1075" i="5"/>
  <c r="G1075" i="5" s="1"/>
  <c r="V1079" i="5"/>
  <c r="E1079" i="5" s="1"/>
  <c r="X1079" i="5" s="1"/>
  <c r="V1081" i="5"/>
  <c r="V1083" i="5"/>
  <c r="H1083" i="5" s="1"/>
  <c r="J1089" i="5"/>
  <c r="F1089" i="5"/>
  <c r="R1089" i="5"/>
  <c r="H1089" i="5"/>
  <c r="R1097" i="5"/>
  <c r="H1097" i="5"/>
  <c r="J1105" i="5"/>
  <c r="F1105" i="5"/>
  <c r="R1105" i="5"/>
  <c r="H1105" i="5"/>
  <c r="J1113" i="5"/>
  <c r="F1113" i="5"/>
  <c r="R1113" i="5"/>
  <c r="H1113" i="5"/>
  <c r="J1129" i="5"/>
  <c r="F1129" i="5"/>
  <c r="F1145" i="5"/>
  <c r="J1161" i="5"/>
  <c r="V1172" i="5"/>
  <c r="E1172" i="5" s="1"/>
  <c r="X1172" i="5" s="1"/>
  <c r="V1176" i="5"/>
  <c r="G1176" i="5" s="1"/>
  <c r="V1180" i="5"/>
  <c r="G1180" i="5" s="1"/>
  <c r="V1184" i="5"/>
  <c r="V1188" i="5"/>
  <c r="V1192" i="5"/>
  <c r="G1192" i="5" s="1"/>
  <c r="V1196" i="5"/>
  <c r="J1196" i="5" s="1"/>
  <c r="V1200" i="5"/>
  <c r="V1204" i="5"/>
  <c r="J1204" i="5" s="1"/>
  <c r="V1208" i="5"/>
  <c r="G1208" i="5" s="1"/>
  <c r="V1212" i="5"/>
  <c r="F1212" i="5" s="1"/>
  <c r="V1216" i="5"/>
  <c r="I1216" i="5" s="1"/>
  <c r="V1220" i="5"/>
  <c r="V1224" i="5"/>
  <c r="G1224" i="5" s="1"/>
  <c r="V1228" i="5"/>
  <c r="V1232" i="5"/>
  <c r="V1236" i="5"/>
  <c r="J1236" i="5" s="1"/>
  <c r="V1240" i="5"/>
  <c r="G1240" i="5" s="1"/>
  <c r="V1244" i="5"/>
  <c r="I1244" i="5" s="1"/>
  <c r="V1248" i="5"/>
  <c r="V1252" i="5"/>
  <c r="V1256" i="5"/>
  <c r="G1256" i="5" s="1"/>
  <c r="V1260" i="5"/>
  <c r="I1260" i="5" s="1"/>
  <c r="V1264" i="5"/>
  <c r="V1268" i="5"/>
  <c r="F1268" i="5" s="1"/>
  <c r="V1272" i="5"/>
  <c r="G1272" i="5" s="1"/>
  <c r="V1276" i="5"/>
  <c r="H1276" i="5" s="1"/>
  <c r="V1280" i="5"/>
  <c r="V1284" i="5"/>
  <c r="V1288" i="5"/>
  <c r="G1288" i="5" s="1"/>
  <c r="V1292" i="5"/>
  <c r="I1292" i="5" s="1"/>
  <c r="V1296" i="5"/>
  <c r="V1300" i="5"/>
  <c r="H1300" i="5" s="1"/>
  <c r="V1304" i="5"/>
  <c r="G1304" i="5" s="1"/>
  <c r="V1308" i="5"/>
  <c r="V1312" i="5"/>
  <c r="V1316" i="5"/>
  <c r="V1320" i="5"/>
  <c r="G1320" i="5" s="1"/>
  <c r="V1324" i="5"/>
  <c r="R1324" i="5" s="1"/>
  <c r="V1328" i="5"/>
  <c r="V1332" i="5"/>
  <c r="F1332" i="5" s="1"/>
  <c r="V1336" i="5"/>
  <c r="G1336" i="5" s="1"/>
  <c r="V1340" i="5"/>
  <c r="G1340" i="5" s="1"/>
  <c r="V1344" i="5"/>
  <c r="H1371" i="5"/>
  <c r="R1379" i="5"/>
  <c r="E1387" i="5"/>
  <c r="X1387" i="5" s="1"/>
  <c r="I1395" i="5"/>
  <c r="R1403" i="5"/>
  <c r="J1403" i="5"/>
  <c r="E1403" i="5"/>
  <c r="X1403" i="5" s="1"/>
  <c r="H1403" i="5"/>
  <c r="I1403" i="5"/>
  <c r="R1411" i="5"/>
  <c r="J1411" i="5"/>
  <c r="E1411" i="5"/>
  <c r="X1411" i="5" s="1"/>
  <c r="H1411" i="5"/>
  <c r="I1411" i="5"/>
  <c r="G1414" i="5"/>
  <c r="R1419" i="5"/>
  <c r="J1419" i="5"/>
  <c r="I1419" i="5"/>
  <c r="E1447" i="5"/>
  <c r="X1447" i="5" s="1"/>
  <c r="I1463" i="5"/>
  <c r="AB1540" i="5"/>
  <c r="S1540" i="5"/>
  <c r="T1540" i="5"/>
  <c r="AB1572" i="5"/>
  <c r="S1572" i="5"/>
  <c r="T1572" i="5"/>
  <c r="AB1604" i="5"/>
  <c r="S1604" i="5"/>
  <c r="T1604" i="5"/>
  <c r="AB1636" i="5"/>
  <c r="S1636" i="5"/>
  <c r="T1636" i="5"/>
  <c r="G671" i="5"/>
  <c r="G715" i="5"/>
  <c r="G721" i="5"/>
  <c r="G727" i="5"/>
  <c r="G729" i="5"/>
  <c r="G735" i="5"/>
  <c r="H779" i="5"/>
  <c r="H783" i="5"/>
  <c r="H787" i="5"/>
  <c r="H811" i="5"/>
  <c r="H839" i="5"/>
  <c r="H931" i="5"/>
  <c r="R976" i="5"/>
  <c r="R988" i="5"/>
  <c r="R992" i="5"/>
  <c r="R1020" i="5"/>
  <c r="R1052" i="5"/>
  <c r="R1056" i="5"/>
  <c r="I1103" i="5"/>
  <c r="I1115" i="5"/>
  <c r="I1131" i="5"/>
  <c r="S1170" i="5"/>
  <c r="V1479" i="5"/>
  <c r="J1479" i="5" s="1"/>
  <c r="V1495" i="5"/>
  <c r="V1511" i="5"/>
  <c r="AB1356" i="5"/>
  <c r="S1357" i="5"/>
  <c r="T1370" i="5"/>
  <c r="AB1371" i="5"/>
  <c r="T1374" i="5"/>
  <c r="S1374" i="5"/>
  <c r="S1378" i="5"/>
  <c r="AB1379" i="5"/>
  <c r="G1383" i="5"/>
  <c r="S1386" i="5"/>
  <c r="T1394" i="5"/>
  <c r="T1398" i="5"/>
  <c r="G1399" i="5"/>
  <c r="AB1399" i="5"/>
  <c r="G1403" i="5"/>
  <c r="T1406" i="5"/>
  <c r="S1406" i="5"/>
  <c r="G1411" i="5"/>
  <c r="G1415" i="5"/>
  <c r="AB1415" i="5"/>
  <c r="G1419" i="5"/>
  <c r="AB1423" i="5"/>
  <c r="T1430" i="5"/>
  <c r="S1430" i="5"/>
  <c r="S1438" i="5"/>
  <c r="T1446" i="5"/>
  <c r="S1446" i="5"/>
  <c r="T1454" i="5"/>
  <c r="T1462" i="5"/>
  <c r="AB1462" i="5"/>
  <c r="S1470" i="5"/>
  <c r="T1478" i="5"/>
  <c r="S1478" i="5"/>
  <c r="T1486" i="5"/>
  <c r="AB1486" i="5"/>
  <c r="S1486" i="5"/>
  <c r="T1502" i="5"/>
  <c r="S1502" i="5"/>
  <c r="T1510" i="5"/>
  <c r="S1510" i="5"/>
  <c r="S1518" i="5"/>
  <c r="T1518" i="5"/>
  <c r="S1534" i="5"/>
  <c r="T1534" i="5"/>
  <c r="AB1542" i="5"/>
  <c r="S1550" i="5"/>
  <c r="T1550" i="5"/>
  <c r="S1566" i="5"/>
  <c r="S1574" i="5"/>
  <c r="AB1582" i="5"/>
  <c r="S1582" i="5"/>
  <c r="T1582" i="5"/>
  <c r="T1590" i="5"/>
  <c r="T1606" i="5"/>
  <c r="T1614" i="5"/>
  <c r="S1622" i="5"/>
  <c r="S1646" i="5"/>
  <c r="T1646" i="5"/>
  <c r="V1663" i="5"/>
  <c r="G1663" i="5" s="1"/>
  <c r="V1679" i="5"/>
  <c r="V1695" i="5"/>
  <c r="R2094" i="5"/>
  <c r="AB1095" i="5"/>
  <c r="AB1111" i="5"/>
  <c r="AB1113" i="5"/>
  <c r="AB1115" i="5"/>
  <c r="AB1119" i="5"/>
  <c r="AB1121" i="5"/>
  <c r="AB1127" i="5"/>
  <c r="AB1135" i="5"/>
  <c r="AB1137" i="5"/>
  <c r="AB1139" i="5"/>
  <c r="AB1147" i="5"/>
  <c r="AB1151" i="5"/>
  <c r="AB1159" i="5"/>
  <c r="AB1161" i="5"/>
  <c r="AB1167" i="5"/>
  <c r="T1180" i="5"/>
  <c r="T1184" i="5"/>
  <c r="T1188" i="5"/>
  <c r="T1192" i="5"/>
  <c r="T1216" i="5"/>
  <c r="T1220" i="5"/>
  <c r="T1224" i="5"/>
  <c r="T1244" i="5"/>
  <c r="T1248" i="5"/>
  <c r="T1256" i="5"/>
  <c r="T1272" i="5"/>
  <c r="T1280" i="5"/>
  <c r="T1292" i="5"/>
  <c r="T1304" i="5"/>
  <c r="T1312" i="5"/>
  <c r="T1316" i="5"/>
  <c r="T1324" i="5"/>
  <c r="T1328" i="5"/>
  <c r="T1336" i="5"/>
  <c r="T1357" i="5"/>
  <c r="AB1173" i="5"/>
  <c r="S1173" i="5"/>
  <c r="AB1177" i="5"/>
  <c r="S1177" i="5"/>
  <c r="S1181" i="5"/>
  <c r="AB1185" i="5"/>
  <c r="S1185" i="5"/>
  <c r="J1198" i="5"/>
  <c r="S1201" i="5"/>
  <c r="S1205" i="5"/>
  <c r="AB1209" i="5"/>
  <c r="S1209" i="5"/>
  <c r="S1213" i="5"/>
  <c r="F1214" i="5"/>
  <c r="AB1217" i="5"/>
  <c r="S1217" i="5"/>
  <c r="S1229" i="5"/>
  <c r="S1237" i="5"/>
  <c r="AB1241" i="5"/>
  <c r="S1241" i="5"/>
  <c r="AB1249" i="5"/>
  <c r="S1249" i="5"/>
  <c r="S1265" i="5"/>
  <c r="J1266" i="5"/>
  <c r="S1269" i="5"/>
  <c r="S1277" i="5"/>
  <c r="AB1281" i="5"/>
  <c r="S1281" i="5"/>
  <c r="AB1289" i="5"/>
  <c r="S1289" i="5"/>
  <c r="S1293" i="5"/>
  <c r="S1301" i="5"/>
  <c r="AB1313" i="5"/>
  <c r="S1313" i="5"/>
  <c r="AB1325" i="5"/>
  <c r="AB1329" i="5"/>
  <c r="S1333" i="5"/>
  <c r="AB1337" i="5"/>
  <c r="S1337" i="5"/>
  <c r="AB1345" i="5"/>
  <c r="S1345" i="5"/>
  <c r="S1350" i="5"/>
  <c r="AB1351" i="5"/>
  <c r="S1351" i="5"/>
  <c r="J1352" i="5"/>
  <c r="H1352" i="5"/>
  <c r="S1359" i="5"/>
  <c r="T1366" i="5"/>
  <c r="I1368" i="5"/>
  <c r="E1368" i="5"/>
  <c r="X1368" i="5" s="1"/>
  <c r="J1368" i="5"/>
  <c r="I1380" i="5"/>
  <c r="E1380" i="5"/>
  <c r="X1380" i="5" s="1"/>
  <c r="J1380" i="5"/>
  <c r="R1385" i="5"/>
  <c r="H1385" i="5"/>
  <c r="J1385" i="5"/>
  <c r="E1385" i="5"/>
  <c r="X1385" i="5" s="1"/>
  <c r="R1393" i="5"/>
  <c r="H1393" i="5"/>
  <c r="J1393" i="5"/>
  <c r="E1393" i="5"/>
  <c r="X1393" i="5" s="1"/>
  <c r="I1400" i="5"/>
  <c r="I1404" i="5"/>
  <c r="R1409" i="5"/>
  <c r="H1409" i="5"/>
  <c r="J1409" i="5"/>
  <c r="E1409" i="5"/>
  <c r="X1409" i="5" s="1"/>
  <c r="I1412" i="5"/>
  <c r="J1416" i="5"/>
  <c r="AB1427" i="5"/>
  <c r="J1430" i="5"/>
  <c r="F1430" i="5"/>
  <c r="AB1451" i="5"/>
  <c r="E1462" i="5"/>
  <c r="X1462" i="5" s="1"/>
  <c r="G1462" i="5"/>
  <c r="J1478" i="5"/>
  <c r="R1478" i="5"/>
  <c r="I1486" i="5"/>
  <c r="S1520" i="5"/>
  <c r="AB1528" i="5"/>
  <c r="T1528" i="5"/>
  <c r="AB1544" i="5"/>
  <c r="S1544" i="5"/>
  <c r="T1544" i="5"/>
  <c r="S1552" i="5"/>
  <c r="T1560" i="5"/>
  <c r="AB1576" i="5"/>
  <c r="S1576" i="5"/>
  <c r="T1576" i="5"/>
  <c r="T1584" i="5"/>
  <c r="AB1592" i="5"/>
  <c r="T1592" i="5"/>
  <c r="T1600" i="5"/>
  <c r="AB1608" i="5"/>
  <c r="S1608" i="5"/>
  <c r="T1608" i="5"/>
  <c r="S1616" i="5"/>
  <c r="T1624" i="5"/>
  <c r="AB1632" i="5"/>
  <c r="AB1640" i="5"/>
  <c r="S1640" i="5"/>
  <c r="T1640" i="5"/>
  <c r="S1648" i="5"/>
  <c r="S2010" i="5"/>
  <c r="T2010" i="5"/>
  <c r="S2026" i="5"/>
  <c r="T2026" i="5"/>
  <c r="E1084" i="5"/>
  <c r="X1084" i="5" s="1"/>
  <c r="I1084" i="5"/>
  <c r="G1087" i="5"/>
  <c r="G1089" i="5"/>
  <c r="E1092" i="5"/>
  <c r="X1092" i="5" s="1"/>
  <c r="I1092" i="5"/>
  <c r="G1095" i="5"/>
  <c r="G1097" i="5"/>
  <c r="G1103" i="5"/>
  <c r="G1105" i="5"/>
  <c r="E1108" i="5"/>
  <c r="X1108" i="5" s="1"/>
  <c r="I1108" i="5"/>
  <c r="G1113" i="5"/>
  <c r="G1115" i="5"/>
  <c r="G1129" i="5"/>
  <c r="G1131" i="5"/>
  <c r="E1136" i="5"/>
  <c r="X1136" i="5" s="1"/>
  <c r="I1136" i="5"/>
  <c r="G1139" i="5"/>
  <c r="E1144" i="5"/>
  <c r="X1144" i="5" s="1"/>
  <c r="I1144" i="5"/>
  <c r="E1148" i="5"/>
  <c r="X1148" i="5" s="1"/>
  <c r="E1156" i="5"/>
  <c r="X1156" i="5" s="1"/>
  <c r="G1159" i="5"/>
  <c r="I1160" i="5"/>
  <c r="G1163" i="5"/>
  <c r="G1169" i="5"/>
  <c r="T1173" i="5"/>
  <c r="G1177" i="5"/>
  <c r="T1177" i="5"/>
  <c r="S1180" i="5"/>
  <c r="T1181" i="5"/>
  <c r="S1184" i="5"/>
  <c r="T1185" i="5"/>
  <c r="S1188" i="5"/>
  <c r="S1192" i="5"/>
  <c r="G1193" i="5"/>
  <c r="G1201" i="5"/>
  <c r="T1205" i="5"/>
  <c r="T1209" i="5"/>
  <c r="S1212" i="5"/>
  <c r="T1213" i="5"/>
  <c r="S1216" i="5"/>
  <c r="T1217" i="5"/>
  <c r="S1220" i="5"/>
  <c r="S1224" i="5"/>
  <c r="G1233" i="5"/>
  <c r="T1237" i="5"/>
  <c r="S1240" i="5"/>
  <c r="G1241" i="5"/>
  <c r="T1241" i="5"/>
  <c r="S1244" i="5"/>
  <c r="T1245" i="5"/>
  <c r="S1248" i="5"/>
  <c r="G1249" i="5"/>
  <c r="T1249" i="5"/>
  <c r="S1252" i="5"/>
  <c r="S1256" i="5"/>
  <c r="G1265" i="5"/>
  <c r="S1268" i="5"/>
  <c r="T1269" i="5"/>
  <c r="T1277" i="5"/>
  <c r="I1278" i="5"/>
  <c r="S1280" i="5"/>
  <c r="T1281" i="5"/>
  <c r="G1289" i="5"/>
  <c r="T1289" i="5"/>
  <c r="S1292" i="5"/>
  <c r="T1293" i="5"/>
  <c r="S1296" i="5"/>
  <c r="T1301" i="5"/>
  <c r="S1304" i="5"/>
  <c r="T1313" i="5"/>
  <c r="S1316" i="5"/>
  <c r="G1321" i="5"/>
  <c r="S1324" i="5"/>
  <c r="S1328" i="5"/>
  <c r="G1329" i="5"/>
  <c r="S1332" i="5"/>
  <c r="T1333" i="5"/>
  <c r="S1336" i="5"/>
  <c r="G1345" i="5"/>
  <c r="T1345" i="5"/>
  <c r="T1351" i="5"/>
  <c r="R1352" i="5"/>
  <c r="V1427" i="5"/>
  <c r="V1435" i="5"/>
  <c r="F1435" i="5" s="1"/>
  <c r="V1443" i="5"/>
  <c r="J1443" i="5" s="1"/>
  <c r="V1451" i="5"/>
  <c r="E1451" i="5" s="1"/>
  <c r="X1451" i="5" s="1"/>
  <c r="V1459" i="5"/>
  <c r="H1459" i="5" s="1"/>
  <c r="V1467" i="5"/>
  <c r="V1475" i="5"/>
  <c r="E1475" i="5" s="1"/>
  <c r="X1475" i="5" s="1"/>
  <c r="V1483" i="5"/>
  <c r="R1483" i="5" s="1"/>
  <c r="V1491" i="5"/>
  <c r="H1491" i="5" s="1"/>
  <c r="V1499" i="5"/>
  <c r="I1499" i="5" s="1"/>
  <c r="V1507" i="5"/>
  <c r="R1507" i="5" s="1"/>
  <c r="V1515" i="5"/>
  <c r="AB1353" i="5"/>
  <c r="S1353" i="5"/>
  <c r="AB1360" i="5"/>
  <c r="S1360" i="5"/>
  <c r="AB1361" i="5"/>
  <c r="S1361" i="5"/>
  <c r="G1369" i="5"/>
  <c r="T1376" i="5"/>
  <c r="S1376" i="5"/>
  <c r="T1384" i="5"/>
  <c r="S1384" i="5"/>
  <c r="G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s="1"/>
  <c r="V1671" i="5"/>
  <c r="V1687" i="5"/>
  <c r="E1687" i="5" s="1"/>
  <c r="X1687" i="5" s="1"/>
  <c r="V1703" i="5"/>
  <c r="AB2316" i="5"/>
  <c r="S2316" i="5"/>
  <c r="T2316" i="5"/>
  <c r="F1177" i="5"/>
  <c r="R1177" i="5"/>
  <c r="R1185" i="5"/>
  <c r="H1198" i="5"/>
  <c r="F1201" i="5"/>
  <c r="R1201" i="5"/>
  <c r="F1233" i="5"/>
  <c r="R1233" i="5"/>
  <c r="F1241" i="5"/>
  <c r="R1241" i="5"/>
  <c r="F1265" i="5"/>
  <c r="R1265" i="5"/>
  <c r="F1273" i="5"/>
  <c r="F1321" i="5"/>
  <c r="R1321" i="5"/>
  <c r="F1345" i="5"/>
  <c r="R1345" i="5"/>
  <c r="I1352" i="5"/>
  <c r="T1353" i="5"/>
  <c r="G1358" i="5"/>
  <c r="T1361" i="5"/>
  <c r="T1364" i="5"/>
  <c r="AB1366" i="5"/>
  <c r="R1368" i="5"/>
  <c r="AB1374" i="5"/>
  <c r="R1380" i="5"/>
  <c r="AB1394" i="5"/>
  <c r="R1400" i="5"/>
  <c r="AB1406" i="5"/>
  <c r="H1462" i="5"/>
  <c r="V1657" i="5"/>
  <c r="I1660" i="5"/>
  <c r="V1665" i="5"/>
  <c r="G1665" i="5" s="1"/>
  <c r="V1673" i="5"/>
  <c r="R1676" i="5"/>
  <c r="V1681" i="5"/>
  <c r="G1681" i="5" s="1"/>
  <c r="R1684" i="5"/>
  <c r="G1684" i="5"/>
  <c r="H1684" i="5"/>
  <c r="I1684" i="5"/>
  <c r="E1684" i="5"/>
  <c r="X1684" i="5" s="1"/>
  <c r="V1689" i="5"/>
  <c r="H1692" i="5"/>
  <c r="V1697" i="5"/>
  <c r="H1697" i="5" s="1"/>
  <c r="G1700" i="5"/>
  <c r="V1705" i="5"/>
  <c r="H1727" i="5"/>
  <c r="J1727" i="5"/>
  <c r="E1727" i="5"/>
  <c r="X1727" i="5" s="1"/>
  <c r="R1727" i="5"/>
  <c r="F1727" i="5"/>
  <c r="G1727" i="5"/>
  <c r="H1743" i="5"/>
  <c r="J1743" i="5"/>
  <c r="E1743" i="5"/>
  <c r="X1743" i="5" s="1"/>
  <c r="R1743" i="5"/>
  <c r="F1743" i="5"/>
  <c r="G1743" i="5"/>
  <c r="S1762" i="5"/>
  <c r="S1778" i="5"/>
  <c r="G1791" i="5"/>
  <c r="H1807" i="5"/>
  <c r="J1807" i="5"/>
  <c r="E1807" i="5"/>
  <c r="X1807" i="5" s="1"/>
  <c r="R1807" i="5"/>
  <c r="F1807" i="5"/>
  <c r="G1807" i="5"/>
  <c r="S1826" i="5"/>
  <c r="G1839" i="5"/>
  <c r="S1842" i="5"/>
  <c r="H1855" i="5"/>
  <c r="H1871" i="5"/>
  <c r="J1871" i="5"/>
  <c r="E1871" i="5"/>
  <c r="X1871" i="5" s="1"/>
  <c r="R1871" i="5"/>
  <c r="F1871" i="5"/>
  <c r="G1871" i="5"/>
  <c r="S1874" i="5"/>
  <c r="T1890" i="5"/>
  <c r="S1922" i="5"/>
  <c r="T1930" i="5"/>
  <c r="T1946" i="5"/>
  <c r="S1954" i="5"/>
  <c r="T1954" i="5"/>
  <c r="S1978" i="5"/>
  <c r="T1978" i="5"/>
  <c r="S1986" i="5"/>
  <c r="T1986" i="5"/>
  <c r="AB2003" i="5"/>
  <c r="S2003" i="5"/>
  <c r="AB2011" i="5"/>
  <c r="S2011" i="5"/>
  <c r="AB2019" i="5"/>
  <c r="S2019" i="5"/>
  <c r="AB1665" i="5"/>
  <c r="AB1681" i="5"/>
  <c r="AB1697" i="5"/>
  <c r="T2003" i="5"/>
  <c r="T2011" i="5"/>
  <c r="T2019" i="5"/>
  <c r="I1448" i="5"/>
  <c r="E1448" i="5"/>
  <c r="X1448" i="5" s="1"/>
  <c r="I1472" i="5"/>
  <c r="E1472" i="5"/>
  <c r="X1472" i="5" s="1"/>
  <c r="I1476" i="5"/>
  <c r="E1476" i="5"/>
  <c r="X1476" i="5" s="1"/>
  <c r="I1518" i="5"/>
  <c r="E1518" i="5"/>
  <c r="X1518" i="5" s="1"/>
  <c r="H1520" i="5"/>
  <c r="I1520" i="5"/>
  <c r="E1520" i="5"/>
  <c r="X1520" i="5" s="1"/>
  <c r="H1524" i="5"/>
  <c r="I1524" i="5"/>
  <c r="E1524" i="5"/>
  <c r="X1524" i="5" s="1"/>
  <c r="H1536" i="5"/>
  <c r="I1536" i="5"/>
  <c r="E1536" i="5"/>
  <c r="X1536" i="5" s="1"/>
  <c r="H1548" i="5"/>
  <c r="I1552" i="5"/>
  <c r="E1552" i="5"/>
  <c r="X1552" i="5" s="1"/>
  <c r="H1556" i="5"/>
  <c r="I1556" i="5"/>
  <c r="E1556" i="5"/>
  <c r="X1556" i="5" s="1"/>
  <c r="H1564" i="5"/>
  <c r="H1566" i="5"/>
  <c r="I1566" i="5"/>
  <c r="E1566" i="5"/>
  <c r="X1566" i="5" s="1"/>
  <c r="H1568" i="5"/>
  <c r="I1568" i="5"/>
  <c r="E1568" i="5"/>
  <c r="X1568" i="5" s="1"/>
  <c r="H1584" i="5"/>
  <c r="I1584" i="5"/>
  <c r="E1584" i="5"/>
  <c r="X1584" i="5" s="1"/>
  <c r="H1588" i="5"/>
  <c r="I1588" i="5"/>
  <c r="E1588" i="5"/>
  <c r="X1588" i="5" s="1"/>
  <c r="E1596" i="5"/>
  <c r="X1596" i="5" s="1"/>
  <c r="H1600" i="5"/>
  <c r="I1600" i="5"/>
  <c r="E1600" i="5"/>
  <c r="X1600" i="5" s="1"/>
  <c r="E1612" i="5"/>
  <c r="X1612" i="5" s="1"/>
  <c r="I1614" i="5"/>
  <c r="E1614" i="5"/>
  <c r="X1614" i="5" s="1"/>
  <c r="H1616" i="5"/>
  <c r="I1616" i="5"/>
  <c r="H1620" i="5"/>
  <c r="I1620" i="5"/>
  <c r="E1620" i="5"/>
  <c r="X1620" i="5" s="1"/>
  <c r="H1632" i="5"/>
  <c r="I1632" i="5"/>
  <c r="E1632" i="5"/>
  <c r="X1632" i="5" s="1"/>
  <c r="H1644" i="5"/>
  <c r="H1648" i="5"/>
  <c r="I1648" i="5"/>
  <c r="E1648" i="5"/>
  <c r="X1648" i="5" s="1"/>
  <c r="H1652" i="5"/>
  <c r="I1652" i="5"/>
  <c r="E1652" i="5"/>
  <c r="X1652" i="5" s="1"/>
  <c r="V1659" i="5"/>
  <c r="V1667" i="5"/>
  <c r="R1670" i="5"/>
  <c r="I1670" i="5"/>
  <c r="E1670" i="5"/>
  <c r="X1670" i="5" s="1"/>
  <c r="V1675" i="5"/>
  <c r="H1675" i="5" s="1"/>
  <c r="V1683" i="5"/>
  <c r="J1683" i="5" s="1"/>
  <c r="R1686" i="5"/>
  <c r="G1686" i="5"/>
  <c r="E1686" i="5"/>
  <c r="X1686" i="5" s="1"/>
  <c r="V1691" i="5"/>
  <c r="V1699" i="5"/>
  <c r="R1702" i="5"/>
  <c r="I1702" i="5"/>
  <c r="E1702" i="5"/>
  <c r="X1702" i="5" s="1"/>
  <c r="AB1718" i="5"/>
  <c r="G1731" i="5"/>
  <c r="AB1734" i="5"/>
  <c r="S1734" i="5"/>
  <c r="H1747" i="5"/>
  <c r="J1747" i="5"/>
  <c r="E1747" i="5"/>
  <c r="X1747" i="5" s="1"/>
  <c r="R1747" i="5"/>
  <c r="F1747" i="5"/>
  <c r="G1747" i="5"/>
  <c r="AB1750" i="5"/>
  <c r="S1750" i="5"/>
  <c r="G1763" i="5"/>
  <c r="AB1766" i="5"/>
  <c r="E1779" i="5"/>
  <c r="X1779" i="5" s="1"/>
  <c r="R1779" i="5"/>
  <c r="G1779" i="5"/>
  <c r="S1782" i="5"/>
  <c r="G1811" i="5"/>
  <c r="S1814" i="5"/>
  <c r="J1827" i="5"/>
  <c r="S1846" i="5"/>
  <c r="H1875" i="5"/>
  <c r="J1875" i="5"/>
  <c r="E1875" i="5"/>
  <c r="X1875" i="5" s="1"/>
  <c r="R1875" i="5"/>
  <c r="F1875" i="5"/>
  <c r="G1875" i="5"/>
  <c r="S1878" i="5"/>
  <c r="AB1891" i="5"/>
  <c r="S1891" i="5"/>
  <c r="AB1899" i="5"/>
  <c r="S1899" i="5"/>
  <c r="AB1907" i="5"/>
  <c r="S1907" i="5"/>
  <c r="AB1923" i="5"/>
  <c r="S1923" i="5"/>
  <c r="AB1931" i="5"/>
  <c r="S1931" i="5"/>
  <c r="AB1947" i="5"/>
  <c r="S1947" i="5"/>
  <c r="AB1971" i="5"/>
  <c r="S1971" i="5"/>
  <c r="AB1979" i="5"/>
  <c r="S1979" i="5"/>
  <c r="H1996" i="5"/>
  <c r="J1996" i="5"/>
  <c r="E1996" i="5"/>
  <c r="X1996" i="5" s="1"/>
  <c r="G1996" i="5"/>
  <c r="J2004" i="5"/>
  <c r="F2004" i="5"/>
  <c r="G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V1509" i="5"/>
  <c r="V1513" i="5"/>
  <c r="AB1659" i="5"/>
  <c r="AB1675" i="5"/>
  <c r="AB1691" i="5"/>
  <c r="AB1699" i="5"/>
  <c r="T1891" i="5"/>
  <c r="T1899" i="5"/>
  <c r="T1907" i="5"/>
  <c r="T1923" i="5"/>
  <c r="T1931" i="5"/>
  <c r="T1947" i="5"/>
  <c r="T1971" i="5"/>
  <c r="T1979" i="5"/>
  <c r="V1519" i="5"/>
  <c r="G1519" i="5" s="1"/>
  <c r="V1521" i="5"/>
  <c r="E1521" i="5" s="1"/>
  <c r="X1521" i="5" s="1"/>
  <c r="V1523" i="5"/>
  <c r="G1523" i="5" s="1"/>
  <c r="V1527" i="5"/>
  <c r="G1527" i="5" s="1"/>
  <c r="V1529" i="5"/>
  <c r="G1529" i="5" s="1"/>
  <c r="V1531" i="5"/>
  <c r="H1531" i="5" s="1"/>
  <c r="V1535" i="5"/>
  <c r="V1537" i="5"/>
  <c r="G1537" i="5" s="1"/>
  <c r="V1539" i="5"/>
  <c r="H1539" i="5" s="1"/>
  <c r="V1543" i="5"/>
  <c r="H1543" i="5" s="1"/>
  <c r="V1545" i="5"/>
  <c r="I1545" i="5" s="1"/>
  <c r="V1547" i="5"/>
  <c r="G1547" i="5" s="1"/>
  <c r="V1551" i="5"/>
  <c r="G1551" i="5" s="1"/>
  <c r="V1553" i="5"/>
  <c r="J1553" i="5" s="1"/>
  <c r="V1555" i="5"/>
  <c r="R1555" i="5" s="1"/>
  <c r="V1559" i="5"/>
  <c r="H1559" i="5" s="1"/>
  <c r="V1561" i="5"/>
  <c r="E1561" i="5" s="1"/>
  <c r="X1561" i="5" s="1"/>
  <c r="V1563" i="5"/>
  <c r="E1563" i="5" s="1"/>
  <c r="X1563" i="5" s="1"/>
  <c r="V1567" i="5"/>
  <c r="V1569" i="5"/>
  <c r="V1571" i="5"/>
  <c r="G1571" i="5" s="1"/>
  <c r="V1575" i="5"/>
  <c r="F1575" i="5" s="1"/>
  <c r="V1577" i="5"/>
  <c r="G1577" i="5" s="1"/>
  <c r="V1579" i="5"/>
  <c r="V1583" i="5"/>
  <c r="V1585" i="5"/>
  <c r="R1585" i="5" s="1"/>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V1623" i="5"/>
  <c r="V1625" i="5"/>
  <c r="V1627" i="5"/>
  <c r="V1631" i="5"/>
  <c r="E1631" i="5" s="1"/>
  <c r="X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H1751" i="5"/>
  <c r="J1751" i="5"/>
  <c r="E1751" i="5"/>
  <c r="X1751" i="5" s="1"/>
  <c r="R1751" i="5"/>
  <c r="F1751" i="5"/>
  <c r="G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G1847"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F1948" i="5"/>
  <c r="H1964" i="5"/>
  <c r="H1972" i="5"/>
  <c r="J1972" i="5"/>
  <c r="F1972" i="5"/>
  <c r="E1972" i="5"/>
  <c r="X1972" i="5" s="1"/>
  <c r="G1972" i="5"/>
  <c r="I1972" i="5"/>
  <c r="H1988" i="5"/>
  <c r="J1988" i="5"/>
  <c r="F1988" i="5"/>
  <c r="E1988" i="5"/>
  <c r="X1988" i="5" s="1"/>
  <c r="G1988" i="5"/>
  <c r="I1988" i="5"/>
  <c r="S2256" i="5"/>
  <c r="S1448" i="5"/>
  <c r="S1452" i="5"/>
  <c r="S1456" i="5"/>
  <c r="S1480" i="5"/>
  <c r="S1492" i="5"/>
  <c r="S1496" i="5"/>
  <c r="S1512" i="5"/>
  <c r="R1518" i="5"/>
  <c r="R1520" i="5"/>
  <c r="R1524" i="5"/>
  <c r="R1536" i="5"/>
  <c r="R1552" i="5"/>
  <c r="R1556" i="5"/>
  <c r="R1566" i="5"/>
  <c r="R1568" i="5"/>
  <c r="R1584" i="5"/>
  <c r="R1588" i="5"/>
  <c r="R1600" i="5"/>
  <c r="R1614" i="5"/>
  <c r="R1620" i="5"/>
  <c r="R1628" i="5"/>
  <c r="R1632" i="5"/>
  <c r="R1644" i="5"/>
  <c r="R1648" i="5"/>
  <c r="R1652" i="5"/>
  <c r="J1670" i="5"/>
  <c r="F1684" i="5"/>
  <c r="J1686" i="5"/>
  <c r="J1694" i="5"/>
  <c r="J1702" i="5"/>
  <c r="T1718" i="5"/>
  <c r="T1734" i="5"/>
  <c r="I1747" i="5"/>
  <c r="T1750" i="5"/>
  <c r="I1779" i="5"/>
  <c r="T1782" i="5"/>
  <c r="T1830" i="5"/>
  <c r="T1846" i="5"/>
  <c r="I1875" i="5"/>
  <c r="T1878" i="5"/>
  <c r="AB1707" i="5"/>
  <c r="S1707" i="5"/>
  <c r="J1708" i="5"/>
  <c r="F1708" i="5"/>
  <c r="AB1719" i="5"/>
  <c r="S1719" i="5"/>
  <c r="AB1723" i="5"/>
  <c r="J1728" i="5"/>
  <c r="F1728" i="5"/>
  <c r="AB1731" i="5"/>
  <c r="S1731" i="5"/>
  <c r="AB1735" i="5"/>
  <c r="S1735" i="5"/>
  <c r="J1736" i="5"/>
  <c r="F1736" i="5"/>
  <c r="AB1739" i="5"/>
  <c r="S1739" i="5"/>
  <c r="AB1743" i="5"/>
  <c r="S1743" i="5"/>
  <c r="J1744" i="5"/>
  <c r="F1744" i="5"/>
  <c r="AB1747" i="5"/>
  <c r="S1747" i="5"/>
  <c r="AB1751" i="5"/>
  <c r="S1751" i="5"/>
  <c r="S1755" i="5"/>
  <c r="J1756" i="5"/>
  <c r="AB1759" i="5"/>
  <c r="S1759" i="5"/>
  <c r="J1760" i="5"/>
  <c r="F1760" i="5"/>
  <c r="AB1767" i="5"/>
  <c r="S1767" i="5"/>
  <c r="J1772" i="5"/>
  <c r="F1772" i="5"/>
  <c r="J1776" i="5"/>
  <c r="F1776" i="5"/>
  <c r="J1784" i="5"/>
  <c r="AB1791" i="5"/>
  <c r="S1791" i="5"/>
  <c r="AB1795" i="5"/>
  <c r="S1795" i="5"/>
  <c r="J1796" i="5"/>
  <c r="F1796" i="5"/>
  <c r="S1799" i="5"/>
  <c r="J1800" i="5"/>
  <c r="F1800" i="5"/>
  <c r="AB1803" i="5"/>
  <c r="S1803" i="5"/>
  <c r="AB1807" i="5"/>
  <c r="S1807" i="5"/>
  <c r="J1808" i="5"/>
  <c r="F1808" i="5"/>
  <c r="J1812" i="5"/>
  <c r="AB1815" i="5"/>
  <c r="S1815" i="5"/>
  <c r="J1816" i="5"/>
  <c r="AB1819" i="5"/>
  <c r="S1819" i="5"/>
  <c r="F1824" i="5"/>
  <c r="AB1831" i="5"/>
  <c r="S1831" i="5"/>
  <c r="J1836" i="5"/>
  <c r="F1836" i="5"/>
  <c r="AB1843" i="5"/>
  <c r="S1843" i="5"/>
  <c r="J1844" i="5"/>
  <c r="F1844" i="5"/>
  <c r="S1847" i="5"/>
  <c r="F1852" i="5"/>
  <c r="AB1855" i="5"/>
  <c r="S1855" i="5"/>
  <c r="AB1859" i="5"/>
  <c r="S1859" i="5"/>
  <c r="J1860" i="5"/>
  <c r="F1860" i="5"/>
  <c r="AB1867" i="5"/>
  <c r="S1867" i="5"/>
  <c r="J1868" i="5"/>
  <c r="F1868" i="5"/>
  <c r="S1871" i="5"/>
  <c r="J1884" i="5"/>
  <c r="F1884" i="5"/>
  <c r="AB1893" i="5"/>
  <c r="S1893" i="5"/>
  <c r="H1894" i="5"/>
  <c r="J1894" i="5"/>
  <c r="F1894" i="5"/>
  <c r="H1902" i="5"/>
  <c r="S1908" i="5"/>
  <c r="F1910" i="5"/>
  <c r="AB1916" i="5"/>
  <c r="S1917" i="5"/>
  <c r="AB1933" i="5"/>
  <c r="S1933" i="5"/>
  <c r="H1934" i="5"/>
  <c r="F1934" i="5"/>
  <c r="AB1940" i="5"/>
  <c r="S1940" i="5"/>
  <c r="S1941" i="5"/>
  <c r="AB1948" i="5"/>
  <c r="S1948" i="5"/>
  <c r="S1949" i="5"/>
  <c r="AB1957" i="5"/>
  <c r="S1957" i="5"/>
  <c r="AB1964" i="5"/>
  <c r="S1964" i="5"/>
  <c r="S1965" i="5"/>
  <c r="AB1973" i="5"/>
  <c r="S1973" i="5"/>
  <c r="H1974" i="5"/>
  <c r="J1974" i="5"/>
  <c r="AB1980" i="5"/>
  <c r="S1980" i="5"/>
  <c r="J1982" i="5"/>
  <c r="F1982" i="5"/>
  <c r="S1997" i="5"/>
  <c r="AB2004" i="5"/>
  <c r="S2004" i="5"/>
  <c r="S2005" i="5"/>
  <c r="AB2012" i="5"/>
  <c r="S2021" i="5"/>
  <c r="H2022" i="5"/>
  <c r="J2022" i="5"/>
  <c r="F2022" i="5"/>
  <c r="V2033" i="5"/>
  <c r="J2033" i="5" s="1"/>
  <c r="V2041" i="5"/>
  <c r="H2041" i="5" s="1"/>
  <c r="V2049" i="5"/>
  <c r="I2049" i="5" s="1"/>
  <c r="V2053" i="5"/>
  <c r="H2070" i="5"/>
  <c r="R2070" i="5"/>
  <c r="E2070" i="5"/>
  <c r="X2070" i="5" s="1"/>
  <c r="AB2232" i="5"/>
  <c r="S2232" i="5"/>
  <c r="AB2263" i="5"/>
  <c r="S2263" i="5"/>
  <c r="T2263" i="5"/>
  <c r="S2264" i="5"/>
  <c r="S2300" i="5"/>
  <c r="T2300" i="5"/>
  <c r="T1656" i="5"/>
  <c r="T1658" i="5"/>
  <c r="T1662" i="5"/>
  <c r="T1664" i="5"/>
  <c r="T1668" i="5"/>
  <c r="T1672" i="5"/>
  <c r="T1674" i="5"/>
  <c r="T1678" i="5"/>
  <c r="T1684" i="5"/>
  <c r="T1688" i="5"/>
  <c r="T1690" i="5"/>
  <c r="T1694" i="5"/>
  <c r="T1698" i="5"/>
  <c r="T1700" i="5"/>
  <c r="T1704" i="5"/>
  <c r="T1706" i="5"/>
  <c r="T1707" i="5"/>
  <c r="I1708" i="5"/>
  <c r="T1711" i="5"/>
  <c r="T1719" i="5"/>
  <c r="I1720" i="5"/>
  <c r="T1723" i="5"/>
  <c r="I1728" i="5"/>
  <c r="T1731" i="5"/>
  <c r="T1735" i="5"/>
  <c r="I1736" i="5"/>
  <c r="E1737" i="5"/>
  <c r="X1737" i="5" s="1"/>
  <c r="J1737" i="5"/>
  <c r="T1739" i="5"/>
  <c r="T1743" i="5"/>
  <c r="I1744" i="5"/>
  <c r="T1747" i="5"/>
  <c r="I1748" i="5"/>
  <c r="T1751" i="5"/>
  <c r="J1753" i="5"/>
  <c r="I1756" i="5"/>
  <c r="T1759" i="5"/>
  <c r="I1760" i="5"/>
  <c r="E1761" i="5"/>
  <c r="X1761" i="5" s="1"/>
  <c r="J1761" i="5"/>
  <c r="I1764" i="5"/>
  <c r="T1767" i="5"/>
  <c r="I1772" i="5"/>
  <c r="I1776" i="5"/>
  <c r="T1779" i="5"/>
  <c r="G1782" i="5"/>
  <c r="E1785" i="5"/>
  <c r="X1785" i="5" s="1"/>
  <c r="J1785" i="5"/>
  <c r="T1791" i="5"/>
  <c r="T1795" i="5"/>
  <c r="I1796" i="5"/>
  <c r="I1800" i="5"/>
  <c r="T1803" i="5"/>
  <c r="T1807" i="5"/>
  <c r="I1808" i="5"/>
  <c r="E1809" i="5"/>
  <c r="X1809" i="5" s="1"/>
  <c r="G1814" i="5"/>
  <c r="T1815" i="5"/>
  <c r="T1819" i="5"/>
  <c r="I1820" i="5"/>
  <c r="I1824" i="5"/>
  <c r="E1825" i="5"/>
  <c r="X1825" i="5" s="1"/>
  <c r="J1825" i="5"/>
  <c r="T1831" i="5"/>
  <c r="I1836" i="5"/>
  <c r="E1841" i="5"/>
  <c r="X1841" i="5" s="1"/>
  <c r="T1843" i="5"/>
  <c r="I1844" i="5"/>
  <c r="E1849" i="5"/>
  <c r="X1849" i="5" s="1"/>
  <c r="I1852" i="5"/>
  <c r="T1855" i="5"/>
  <c r="E1857" i="5"/>
  <c r="X1857" i="5" s="1"/>
  <c r="J1857" i="5"/>
  <c r="T1859" i="5"/>
  <c r="I1860" i="5"/>
  <c r="J1865" i="5"/>
  <c r="T1867" i="5"/>
  <c r="I1868" i="5"/>
  <c r="T1871" i="5"/>
  <c r="E1873" i="5"/>
  <c r="X1873" i="5" s="1"/>
  <c r="I1876" i="5"/>
  <c r="G1878" i="5"/>
  <c r="E1881" i="5"/>
  <c r="X1881" i="5" s="1"/>
  <c r="J1881" i="5"/>
  <c r="I1884" i="5"/>
  <c r="T1887" i="5"/>
  <c r="I1888" i="5"/>
  <c r="E1889" i="5"/>
  <c r="X1889" i="5" s="1"/>
  <c r="J1889" i="5"/>
  <c r="T1893" i="5"/>
  <c r="R1894" i="5"/>
  <c r="R1910" i="5"/>
  <c r="T1917" i="5"/>
  <c r="T1933" i="5"/>
  <c r="R1934" i="5"/>
  <c r="T1941" i="5"/>
  <c r="T1949" i="5"/>
  <c r="T1957" i="5"/>
  <c r="T1965" i="5"/>
  <c r="T1973" i="5"/>
  <c r="R1974" i="5"/>
  <c r="R1982" i="5"/>
  <c r="R1990" i="5"/>
  <c r="T1997" i="5"/>
  <c r="T2005" i="5"/>
  <c r="R2022" i="5"/>
  <c r="AB2033" i="5"/>
  <c r="AB2049" i="5"/>
  <c r="T2232" i="5"/>
  <c r="T2264" i="5"/>
  <c r="S1894" i="5"/>
  <c r="J1896" i="5"/>
  <c r="AB1902" i="5"/>
  <c r="S1902" i="5"/>
  <c r="AB1911" i="5"/>
  <c r="S1911" i="5"/>
  <c r="H1912" i="5"/>
  <c r="J1912" i="5"/>
  <c r="F1912" i="5"/>
  <c r="S1918" i="5"/>
  <c r="AB1919" i="5"/>
  <c r="S1919" i="5"/>
  <c r="H1920" i="5"/>
  <c r="J1920" i="5"/>
  <c r="F1920" i="5"/>
  <c r="AB1927" i="5"/>
  <c r="S1927" i="5"/>
  <c r="AB1935" i="5"/>
  <c r="S1935" i="5"/>
  <c r="AB1942" i="5"/>
  <c r="S1942" i="5"/>
  <c r="F1952" i="5"/>
  <c r="AB1958" i="5"/>
  <c r="AB1959" i="5"/>
  <c r="S1959" i="5"/>
  <c r="AB1966" i="5"/>
  <c r="S1966" i="5"/>
  <c r="AB1974" i="5"/>
  <c r="AB1975" i="5"/>
  <c r="S1975" i="5"/>
  <c r="AB1982" i="5"/>
  <c r="S1982" i="5"/>
  <c r="H1984" i="5"/>
  <c r="J1984" i="5"/>
  <c r="F1984" i="5"/>
  <c r="AB1990" i="5"/>
  <c r="S1990" i="5"/>
  <c r="AB1991" i="5"/>
  <c r="S1991" i="5"/>
  <c r="J1992" i="5"/>
  <c r="F1992" i="5"/>
  <c r="S1998" i="5"/>
  <c r="AB1999" i="5"/>
  <c r="S1999" i="5"/>
  <c r="AB2015" i="5"/>
  <c r="S2015" i="5"/>
  <c r="H2016" i="5"/>
  <c r="AB2022" i="5"/>
  <c r="S2022" i="5"/>
  <c r="AB2023" i="5"/>
  <c r="S2023" i="5"/>
  <c r="AB2028" i="5"/>
  <c r="S2028" i="5"/>
  <c r="H2086" i="5"/>
  <c r="E2086" i="5"/>
  <c r="X2086" i="5" s="1"/>
  <c r="R2086" i="5"/>
  <c r="F2086" i="5"/>
  <c r="G2086" i="5"/>
  <c r="I2086" i="5"/>
  <c r="H2102" i="5"/>
  <c r="J2102" i="5"/>
  <c r="R2102" i="5"/>
  <c r="F2102" i="5"/>
  <c r="G2102" i="5"/>
  <c r="E2118" i="5"/>
  <c r="X2118" i="5" s="1"/>
  <c r="F2118" i="5"/>
  <c r="AB2239" i="5"/>
  <c r="S2239" i="5"/>
  <c r="T2239" i="5"/>
  <c r="AB2240" i="5"/>
  <c r="S2240" i="5"/>
  <c r="T2271" i="5"/>
  <c r="S2272" i="5"/>
  <c r="S1656" i="5"/>
  <c r="S1658" i="5"/>
  <c r="S1662" i="5"/>
  <c r="S1668" i="5"/>
  <c r="S1672" i="5"/>
  <c r="S1674" i="5"/>
  <c r="S1678" i="5"/>
  <c r="S1680" i="5"/>
  <c r="S1684" i="5"/>
  <c r="S1686" i="5"/>
  <c r="S1688" i="5"/>
  <c r="S1690" i="5"/>
  <c r="S1694" i="5"/>
  <c r="S1700" i="5"/>
  <c r="S1702" i="5"/>
  <c r="S1704" i="5"/>
  <c r="S1706" i="5"/>
  <c r="E1782" i="5"/>
  <c r="X1782" i="5" s="1"/>
  <c r="E1790" i="5"/>
  <c r="X1790" i="5" s="1"/>
  <c r="E1814" i="5"/>
  <c r="X1814" i="5" s="1"/>
  <c r="E1878" i="5"/>
  <c r="X1878" i="5" s="1"/>
  <c r="R1896" i="5"/>
  <c r="T1911" i="5"/>
  <c r="R1912" i="5"/>
  <c r="T1919" i="5"/>
  <c r="R1920" i="5"/>
  <c r="T1927" i="5"/>
  <c r="T1935" i="5"/>
  <c r="T1959" i="5"/>
  <c r="T1975" i="5"/>
  <c r="R1984" i="5"/>
  <c r="T1991" i="5"/>
  <c r="I1998" i="5"/>
  <c r="T1999" i="5"/>
  <c r="T2015" i="5"/>
  <c r="I2022" i="5"/>
  <c r="T2023" i="5"/>
  <c r="G2027" i="5"/>
  <c r="T2240" i="5"/>
  <c r="S1709" i="5"/>
  <c r="AB1713" i="5"/>
  <c r="S1713" i="5"/>
  <c r="S1717" i="5"/>
  <c r="AB1721" i="5"/>
  <c r="S1721" i="5"/>
  <c r="AB1729" i="5"/>
  <c r="S1729" i="5"/>
  <c r="AB1733" i="5"/>
  <c r="S1737" i="5"/>
  <c r="AB1741" i="5"/>
  <c r="S1741" i="5"/>
  <c r="AB1745" i="5"/>
  <c r="S1745" i="5"/>
  <c r="AB1753" i="5"/>
  <c r="S1753" i="5"/>
  <c r="S1761" i="5"/>
  <c r="S1765" i="5"/>
  <c r="S1773" i="5"/>
  <c r="S1781" i="5"/>
  <c r="J1782" i="5"/>
  <c r="F1782" i="5"/>
  <c r="AB1785" i="5"/>
  <c r="S1785" i="5"/>
  <c r="S1789" i="5"/>
  <c r="AB1793" i="5"/>
  <c r="S1793" i="5"/>
  <c r="S1797" i="5"/>
  <c r="AB1801" i="5"/>
  <c r="S1805" i="5"/>
  <c r="AB1809" i="5"/>
  <c r="S1809" i="5"/>
  <c r="S1813" i="5"/>
  <c r="J1814" i="5"/>
  <c r="F1814" i="5"/>
  <c r="AB1817" i="5"/>
  <c r="S1817" i="5"/>
  <c r="S1821" i="5"/>
  <c r="AB1825" i="5"/>
  <c r="AB1829" i="5"/>
  <c r="S1829" i="5"/>
  <c r="AB1837" i="5"/>
  <c r="S1837" i="5"/>
  <c r="AB1841" i="5"/>
  <c r="S1841" i="5"/>
  <c r="AB1849" i="5"/>
  <c r="S1849" i="5"/>
  <c r="S1853" i="5"/>
  <c r="S1861" i="5"/>
  <c r="AB1865" i="5"/>
  <c r="S1865" i="5"/>
  <c r="S1869" i="5"/>
  <c r="S1877" i="5"/>
  <c r="J1878" i="5"/>
  <c r="F1878" i="5"/>
  <c r="AB1881" i="5"/>
  <c r="S1881" i="5"/>
  <c r="S1885" i="5"/>
  <c r="AB1896" i="5"/>
  <c r="S1896" i="5"/>
  <c r="AB1897" i="5"/>
  <c r="S1897" i="5"/>
  <c r="AB1905" i="5"/>
  <c r="S1905" i="5"/>
  <c r="AB1913" i="5"/>
  <c r="S1921" i="5"/>
  <c r="AB1928" i="5"/>
  <c r="AB1929" i="5"/>
  <c r="S1929" i="5"/>
  <c r="AB1936" i="5"/>
  <c r="S1936" i="5"/>
  <c r="AB1937" i="5"/>
  <c r="AB1944" i="5"/>
  <c r="S1944" i="5"/>
  <c r="AB1952" i="5"/>
  <c r="S1952" i="5"/>
  <c r="AB1953" i="5"/>
  <c r="S1953" i="5"/>
  <c r="AB1960" i="5"/>
  <c r="AB1961" i="5"/>
  <c r="S1961" i="5"/>
  <c r="AB1968" i="5"/>
  <c r="S1968" i="5"/>
  <c r="AB1977" i="5"/>
  <c r="S1977" i="5"/>
  <c r="AB1984" i="5"/>
  <c r="S1984" i="5"/>
  <c r="AB1985" i="5"/>
  <c r="S1985"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J2035" i="5" s="1"/>
  <c r="V2039" i="5"/>
  <c r="H2039" i="5" s="1"/>
  <c r="V2043" i="5"/>
  <c r="V2047" i="5"/>
  <c r="V2051" i="5"/>
  <c r="F2051" i="5" s="1"/>
  <c r="V2073" i="5"/>
  <c r="AB2247" i="5"/>
  <c r="S2247" i="5"/>
  <c r="T2247" i="5"/>
  <c r="S2248" i="5"/>
  <c r="AB2279" i="5"/>
  <c r="S2279" i="5"/>
  <c r="T2279" i="5"/>
  <c r="AB2332" i="5"/>
  <c r="S2332" i="5"/>
  <c r="T2332" i="5"/>
  <c r="T1709" i="5"/>
  <c r="T1713" i="5"/>
  <c r="T1717" i="5"/>
  <c r="T1721" i="5"/>
  <c r="T1729" i="5"/>
  <c r="T1741" i="5"/>
  <c r="T1745" i="5"/>
  <c r="T1753" i="5"/>
  <c r="I1758" i="5"/>
  <c r="T1765" i="5"/>
  <c r="T1773" i="5"/>
  <c r="I1782" i="5"/>
  <c r="T1785" i="5"/>
  <c r="T1789" i="5"/>
  <c r="T1793" i="5"/>
  <c r="T1797" i="5"/>
  <c r="T1801" i="5"/>
  <c r="T1805" i="5"/>
  <c r="T1809" i="5"/>
  <c r="T1813" i="5"/>
  <c r="I1814" i="5"/>
  <c r="T1817" i="5"/>
  <c r="T1821" i="5"/>
  <c r="T1829" i="5"/>
  <c r="T1837" i="5"/>
  <c r="T1841" i="5"/>
  <c r="T1849" i="5"/>
  <c r="T1853" i="5"/>
  <c r="T1861" i="5"/>
  <c r="T1865" i="5"/>
  <c r="T1877" i="5"/>
  <c r="I1878" i="5"/>
  <c r="T1881" i="5"/>
  <c r="T1885" i="5"/>
  <c r="T1897" i="5"/>
  <c r="T1905" i="5"/>
  <c r="T1913" i="5"/>
  <c r="T1929" i="5"/>
  <c r="T1937" i="5"/>
  <c r="T1953" i="5"/>
  <c r="T1961" i="5"/>
  <c r="T1977" i="5"/>
  <c r="T1993" i="5"/>
  <c r="T2001" i="5"/>
  <c r="T2017" i="5"/>
  <c r="T2030" i="5"/>
  <c r="AB2035" i="5"/>
  <c r="AB2043" i="5"/>
  <c r="AB2047" i="5"/>
  <c r="AB2051" i="5"/>
  <c r="H2036" i="5"/>
  <c r="I2036" i="5"/>
  <c r="H2038" i="5"/>
  <c r="I2038" i="5"/>
  <c r="E2038" i="5"/>
  <c r="X2038" i="5" s="1"/>
  <c r="H2040" i="5"/>
  <c r="I2040" i="5"/>
  <c r="E2040" i="5"/>
  <c r="X2040" i="5" s="1"/>
  <c r="H2044" i="5"/>
  <c r="I2044" i="5"/>
  <c r="E2044" i="5"/>
  <c r="X2044" i="5" s="1"/>
  <c r="I2046" i="5"/>
  <c r="H2056" i="5"/>
  <c r="I2056" i="5"/>
  <c r="E2056" i="5"/>
  <c r="X2056" i="5" s="1"/>
  <c r="H2060" i="5"/>
  <c r="I2060" i="5"/>
  <c r="E2060" i="5"/>
  <c r="X2060" i="5" s="1"/>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E2257" i="5"/>
  <c r="X2257" i="5" s="1"/>
  <c r="I2257" i="5"/>
  <c r="H2265" i="5"/>
  <c r="J2265" i="5"/>
  <c r="F2265" i="5"/>
  <c r="E2265" i="5"/>
  <c r="X2265" i="5" s="1"/>
  <c r="G2265" i="5"/>
  <c r="I2265" i="5"/>
  <c r="H2281" i="5"/>
  <c r="J2281" i="5"/>
  <c r="F2281" i="5"/>
  <c r="E2281" i="5"/>
  <c r="X2281" i="5" s="1"/>
  <c r="G2281" i="5"/>
  <c r="I2281" i="5"/>
  <c r="G2297" i="5"/>
  <c r="I2297" i="5"/>
  <c r="AB2344" i="5"/>
  <c r="S2344" i="5"/>
  <c r="T2344"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R2441" i="5"/>
  <c r="T2478" i="5"/>
  <c r="S2478" i="5"/>
  <c r="AB2036" i="5"/>
  <c r="S2036" i="5"/>
  <c r="T2036" i="5"/>
  <c r="AB2040" i="5"/>
  <c r="S2040" i="5"/>
  <c r="T2040" i="5"/>
  <c r="S2042" i="5"/>
  <c r="T2042" i="5"/>
  <c r="AB2044" i="5"/>
  <c r="T2044" i="5"/>
  <c r="T2048" i="5"/>
  <c r="S2050" i="5"/>
  <c r="T2050" i="5"/>
  <c r="AB2052" i="5"/>
  <c r="S2052" i="5"/>
  <c r="T2052" i="5"/>
  <c r="AB2054" i="5"/>
  <c r="S2054" i="5"/>
  <c r="T2054" i="5"/>
  <c r="AB2056" i="5"/>
  <c r="S2056" i="5"/>
  <c r="T2056" i="5"/>
  <c r="S2058" i="5"/>
  <c r="T2058" i="5"/>
  <c r="AB2062" i="5"/>
  <c r="S2062" i="5"/>
  <c r="T2062" i="5"/>
  <c r="S2064" i="5"/>
  <c r="S2069" i="5"/>
  <c r="S2077" i="5"/>
  <c r="AB2081" i="5"/>
  <c r="S2081" i="5"/>
  <c r="S2093" i="5"/>
  <c r="S2113" i="5"/>
  <c r="S2125" i="5"/>
  <c r="S2133" i="5"/>
  <c r="H2134" i="5"/>
  <c r="J2134" i="5"/>
  <c r="E2134" i="5"/>
  <c r="X2134" i="5" s="1"/>
  <c r="R2134" i="5"/>
  <c r="F2134" i="5"/>
  <c r="G2134" i="5"/>
  <c r="AB2137" i="5"/>
  <c r="S2137" i="5"/>
  <c r="H2142" i="5"/>
  <c r="J2142" i="5"/>
  <c r="E2142" i="5"/>
  <c r="X2142" i="5" s="1"/>
  <c r="R2142" i="5"/>
  <c r="F2142" i="5"/>
  <c r="G2142" i="5"/>
  <c r="S2145" i="5"/>
  <c r="AB2157" i="5"/>
  <c r="S2157" i="5"/>
  <c r="G2158" i="5"/>
  <c r="S2165" i="5"/>
  <c r="E2166" i="5"/>
  <c r="X2166" i="5" s="1"/>
  <c r="G2166" i="5"/>
  <c r="H2174" i="5"/>
  <c r="J2174" i="5"/>
  <c r="E2174" i="5"/>
  <c r="X2174" i="5" s="1"/>
  <c r="R2174" i="5"/>
  <c r="F2174" i="5"/>
  <c r="G2174" i="5"/>
  <c r="AB2177" i="5"/>
  <c r="S2177" i="5"/>
  <c r="AB2185" i="5"/>
  <c r="AB2189" i="5"/>
  <c r="S2189" i="5"/>
  <c r="G2194" i="5"/>
  <c r="AB2197" i="5"/>
  <c r="S2197" i="5"/>
  <c r="H2198" i="5"/>
  <c r="J2198" i="5"/>
  <c r="E2198" i="5"/>
  <c r="X2198" i="5" s="1"/>
  <c r="R2198" i="5"/>
  <c r="F2198" i="5"/>
  <c r="G2198" i="5"/>
  <c r="AB2205" i="5"/>
  <c r="S2205" i="5"/>
  <c r="H2206" i="5"/>
  <c r="J2206" i="5"/>
  <c r="E2206" i="5"/>
  <c r="X2206" i="5" s="1"/>
  <c r="R2206" i="5"/>
  <c r="F2206" i="5"/>
  <c r="G2206" i="5"/>
  <c r="AB2213" i="5"/>
  <c r="S2213" i="5"/>
  <c r="S2320" i="5"/>
  <c r="AB2336" i="5"/>
  <c r="S2336" i="5"/>
  <c r="T2336" i="5"/>
  <c r="AB2352" i="5"/>
  <c r="S2352" i="5"/>
  <c r="T2352" i="5"/>
  <c r="T2069" i="5"/>
  <c r="T2133" i="5"/>
  <c r="T2137" i="5"/>
  <c r="T2145" i="5"/>
  <c r="T2157" i="5"/>
  <c r="T2165" i="5"/>
  <c r="T2169" i="5"/>
  <c r="T2177" i="5"/>
  <c r="T2185" i="5"/>
  <c r="T2189" i="5"/>
  <c r="T2197" i="5"/>
  <c r="T2205" i="5"/>
  <c r="T2213" i="5"/>
  <c r="AB2070" i="5"/>
  <c r="S2070" i="5"/>
  <c r="J2075" i="5"/>
  <c r="F2075" i="5"/>
  <c r="J2079" i="5"/>
  <c r="F2079" i="5"/>
  <c r="AB2086" i="5"/>
  <c r="S2086" i="5"/>
  <c r="F2091" i="5"/>
  <c r="S2098" i="5"/>
  <c r="AB2102" i="5"/>
  <c r="S2102" i="5"/>
  <c r="J2103" i="5"/>
  <c r="F2103" i="5"/>
  <c r="S2106" i="5"/>
  <c r="J2111" i="5"/>
  <c r="F2111" i="5"/>
  <c r="S2114" i="5"/>
  <c r="J2119" i="5"/>
  <c r="F2119" i="5"/>
  <c r="AB2126" i="5"/>
  <c r="S2126" i="5"/>
  <c r="J2127" i="5"/>
  <c r="F2127" i="5"/>
  <c r="S2138" i="5"/>
  <c r="J2139" i="5"/>
  <c r="F2139" i="5"/>
  <c r="S2146" i="5"/>
  <c r="AB2150" i="5"/>
  <c r="S2150" i="5"/>
  <c r="J2155" i="5"/>
  <c r="F2155" i="5"/>
  <c r="AB2158" i="5"/>
  <c r="S2158" i="5"/>
  <c r="J2159" i="5"/>
  <c r="F2159" i="5"/>
  <c r="AB2166" i="5"/>
  <c r="S2166" i="5"/>
  <c r="S2170" i="5"/>
  <c r="S2178" i="5"/>
  <c r="J2179" i="5"/>
  <c r="F2179" i="5"/>
  <c r="J2183" i="5"/>
  <c r="F2183" i="5"/>
  <c r="J2187" i="5"/>
  <c r="F2187" i="5"/>
  <c r="AB2190" i="5"/>
  <c r="S2190" i="5"/>
  <c r="J2195" i="5"/>
  <c r="F2195" i="5"/>
  <c r="AB2198" i="5"/>
  <c r="S2198" i="5"/>
  <c r="J2199" i="5"/>
  <c r="AB2206" i="5"/>
  <c r="S2206" i="5"/>
  <c r="J2207" i="5"/>
  <c r="F2207" i="5"/>
  <c r="J2211" i="5"/>
  <c r="F2211" i="5"/>
  <c r="AB2218" i="5"/>
  <c r="S2218" i="5"/>
  <c r="H2219" i="5"/>
  <c r="J2219" i="5"/>
  <c r="F2219" i="5"/>
  <c r="AB2225" i="5"/>
  <c r="S2225" i="5"/>
  <c r="S2226" i="5"/>
  <c r="H2227" i="5"/>
  <c r="J2227" i="5"/>
  <c r="F2227" i="5"/>
  <c r="AB2233" i="5"/>
  <c r="S2233" i="5"/>
  <c r="S2234" i="5"/>
  <c r="F2235" i="5"/>
  <c r="AB2241" i="5"/>
  <c r="S2241" i="5"/>
  <c r="H2243" i="5"/>
  <c r="J2243" i="5"/>
  <c r="F2243" i="5"/>
  <c r="H2251" i="5"/>
  <c r="J2251" i="5"/>
  <c r="F2251" i="5"/>
  <c r="AB2265" i="5"/>
  <c r="S2265" i="5"/>
  <c r="H2267" i="5"/>
  <c r="J2267" i="5"/>
  <c r="F2267" i="5"/>
  <c r="H2283" i="5"/>
  <c r="J2283" i="5"/>
  <c r="F2283" i="5"/>
  <c r="H2291" i="5"/>
  <c r="J2291" i="5"/>
  <c r="H2299" i="5"/>
  <c r="R2299" i="5"/>
  <c r="S2306" i="5"/>
  <c r="J2315" i="5"/>
  <c r="F2315" i="5"/>
  <c r="H2315" i="5"/>
  <c r="R2315" i="5"/>
  <c r="E2315" i="5"/>
  <c r="X2315" i="5" s="1"/>
  <c r="S2330" i="5"/>
  <c r="S2334" i="5"/>
  <c r="S2338" i="5"/>
  <c r="J2339" i="5"/>
  <c r="F2339" i="5"/>
  <c r="H2339" i="5"/>
  <c r="R2339" i="5"/>
  <c r="E2339" i="5"/>
  <c r="X2339" i="5" s="1"/>
  <c r="AB2342" i="5"/>
  <c r="S2342" i="5"/>
  <c r="S2346" i="5"/>
  <c r="AB2350" i="5"/>
  <c r="S2350" i="5"/>
  <c r="F2351" i="5"/>
  <c r="S2354" i="5"/>
  <c r="AB2360" i="5"/>
  <c r="S2360" i="5"/>
  <c r="V2365" i="5"/>
  <c r="E2365" i="5" s="1"/>
  <c r="X2365" i="5" s="1"/>
  <c r="AB2376" i="5"/>
  <c r="S2376" i="5"/>
  <c r="V2381" i="5"/>
  <c r="T2070" i="5"/>
  <c r="I2075" i="5"/>
  <c r="I2079" i="5"/>
  <c r="G2081" i="5"/>
  <c r="T2086" i="5"/>
  <c r="G2089" i="5"/>
  <c r="T2094" i="5"/>
  <c r="T2098" i="5"/>
  <c r="T2102" i="5"/>
  <c r="I2103" i="5"/>
  <c r="T2106" i="5"/>
  <c r="I2111" i="5"/>
  <c r="T2114" i="5"/>
  <c r="I2119" i="5"/>
  <c r="T2126" i="5"/>
  <c r="I2127" i="5"/>
  <c r="I2135" i="5"/>
  <c r="T2138" i="5"/>
  <c r="I2139" i="5"/>
  <c r="T2146" i="5"/>
  <c r="I2147" i="5"/>
  <c r="T2150" i="5"/>
  <c r="I2155" i="5"/>
  <c r="T2158" i="5"/>
  <c r="I2159" i="5"/>
  <c r="I2163" i="5"/>
  <c r="T2166" i="5"/>
  <c r="T2170" i="5"/>
  <c r="I2175" i="5"/>
  <c r="T2178" i="5"/>
  <c r="I2179" i="5"/>
  <c r="I2183" i="5"/>
  <c r="I2187" i="5"/>
  <c r="T2190" i="5"/>
  <c r="I2195" i="5"/>
  <c r="T2198" i="5"/>
  <c r="T2206" i="5"/>
  <c r="I2207" i="5"/>
  <c r="I2211" i="5"/>
  <c r="T2218" i="5"/>
  <c r="R2219" i="5"/>
  <c r="T2226" i="5"/>
  <c r="R2227" i="5"/>
  <c r="T2234" i="5"/>
  <c r="R2243" i="5"/>
  <c r="R2251" i="5"/>
  <c r="R2267" i="5"/>
  <c r="T2282" i="5"/>
  <c r="R2283" i="5"/>
  <c r="R2291" i="5"/>
  <c r="T2306" i="5"/>
  <c r="T2322" i="5"/>
  <c r="T2334" i="5"/>
  <c r="T2338" i="5"/>
  <c r="T2346" i="5"/>
  <c r="T2354" i="5"/>
  <c r="AB2219" i="5"/>
  <c r="S2219" i="5"/>
  <c r="AB2220" i="5"/>
  <c r="S2220" i="5"/>
  <c r="AB2227" i="5"/>
  <c r="S2227" i="5"/>
  <c r="AB2235" i="5"/>
  <c r="S2235"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1" i="5"/>
  <c r="H2119" i="5"/>
  <c r="H2127" i="5"/>
  <c r="H2135" i="5"/>
  <c r="H2139" i="5"/>
  <c r="E2153" i="5"/>
  <c r="X2153" i="5" s="1"/>
  <c r="H2155" i="5"/>
  <c r="H2159" i="5"/>
  <c r="H2163" i="5"/>
  <c r="H2175" i="5"/>
  <c r="E2177" i="5"/>
  <c r="X2177" i="5" s="1"/>
  <c r="H2179" i="5"/>
  <c r="H2183" i="5"/>
  <c r="E2185" i="5"/>
  <c r="X2185" i="5" s="1"/>
  <c r="H2187" i="5"/>
  <c r="H2191" i="5"/>
  <c r="H2195" i="5"/>
  <c r="H2199" i="5"/>
  <c r="H2207" i="5"/>
  <c r="E2209" i="5"/>
  <c r="X2209" i="5" s="1"/>
  <c r="H2211" i="5"/>
  <c r="I2219" i="5"/>
  <c r="T2220" i="5"/>
  <c r="I2227" i="5"/>
  <c r="I2243" i="5"/>
  <c r="T2244" i="5"/>
  <c r="I2251" i="5"/>
  <c r="T2252" i="5"/>
  <c r="I2259" i="5"/>
  <c r="T2260" i="5"/>
  <c r="I2267" i="5"/>
  <c r="T2276" i="5"/>
  <c r="I2283" i="5"/>
  <c r="T2284" i="5"/>
  <c r="I2291" i="5"/>
  <c r="T2292" i="5"/>
  <c r="AB2080" i="5"/>
  <c r="S2080" i="5"/>
  <c r="J2081" i="5"/>
  <c r="F2081" i="5"/>
  <c r="AB2088" i="5"/>
  <c r="AB2092" i="5"/>
  <c r="S2092" i="5"/>
  <c r="AB2096" i="5"/>
  <c r="S2096" i="5"/>
  <c r="AB2100" i="5"/>
  <c r="S2100" i="5"/>
  <c r="AB2108" i="5"/>
  <c r="S2108" i="5"/>
  <c r="AB2112" i="5"/>
  <c r="S2112" i="5"/>
  <c r="J2113" i="5"/>
  <c r="AB2120" i="5"/>
  <c r="S2120" i="5"/>
  <c r="AB2132" i="5"/>
  <c r="S2132" i="5"/>
  <c r="AB2136" i="5"/>
  <c r="S2136" i="5"/>
  <c r="AB2140" i="5"/>
  <c r="S2140" i="5"/>
  <c r="AB2144" i="5"/>
  <c r="S2144" i="5"/>
  <c r="J2145" i="5"/>
  <c r="AB2152" i="5"/>
  <c r="S2152" i="5"/>
  <c r="J2153" i="5"/>
  <c r="F2153" i="5"/>
  <c r="AB2156" i="5"/>
  <c r="J2161" i="5"/>
  <c r="F2161" i="5"/>
  <c r="AB2164" i="5"/>
  <c r="S2164" i="5"/>
  <c r="AB2172" i="5"/>
  <c r="S2172" i="5"/>
  <c r="J2177" i="5"/>
  <c r="F2177" i="5"/>
  <c r="AB2184" i="5"/>
  <c r="S2184" i="5"/>
  <c r="J2185" i="5"/>
  <c r="F2185" i="5"/>
  <c r="AB2188" i="5"/>
  <c r="S2188" i="5"/>
  <c r="AB2192" i="5"/>
  <c r="S2192" i="5"/>
  <c r="AB2200" i="5"/>
  <c r="S2200" i="5"/>
  <c r="J2209" i="5"/>
  <c r="F2209" i="5"/>
  <c r="AB2212" i="5"/>
  <c r="S2212" i="5"/>
  <c r="AB2216" i="5"/>
  <c r="S2216" i="5"/>
  <c r="S2221" i="5"/>
  <c r="H2223" i="5"/>
  <c r="AB2230" i="5"/>
  <c r="S2230" i="5"/>
  <c r="S2237" i="5"/>
  <c r="H2239" i="5"/>
  <c r="F2239" i="5"/>
  <c r="AB2246" i="5"/>
  <c r="S2246" i="5"/>
  <c r="AB2253" i="5"/>
  <c r="AB2254" i="5"/>
  <c r="S2254" i="5"/>
  <c r="H2255" i="5"/>
  <c r="AB2262" i="5"/>
  <c r="S2262" i="5"/>
  <c r="AB2270" i="5"/>
  <c r="S2270" i="5"/>
  <c r="S2277" i="5"/>
  <c r="AB2278" i="5"/>
  <c r="S2278" i="5"/>
  <c r="H2279" i="5"/>
  <c r="J2279" i="5"/>
  <c r="F2279" i="5"/>
  <c r="AB2286" i="5"/>
  <c r="S2286" i="5"/>
  <c r="H2287" i="5"/>
  <c r="AB2293" i="5"/>
  <c r="S2293" i="5"/>
  <c r="AB2294" i="5"/>
  <c r="S2294" i="5"/>
  <c r="AB2368" i="5"/>
  <c r="S2368" i="5"/>
  <c r="V2373" i="5"/>
  <c r="S2384" i="5"/>
  <c r="T2080" i="5"/>
  <c r="I2081" i="5"/>
  <c r="I2089" i="5"/>
  <c r="T2092" i="5"/>
  <c r="T2096" i="5"/>
  <c r="T2100" i="5"/>
  <c r="I2105" i="5"/>
  <c r="T2108" i="5"/>
  <c r="T2112" i="5"/>
  <c r="T2120" i="5"/>
  <c r="T2132" i="5"/>
  <c r="G2135" i="5"/>
  <c r="T2136" i="5"/>
  <c r="G2139" i="5"/>
  <c r="T2140" i="5"/>
  <c r="T2144" i="5"/>
  <c r="T2152" i="5"/>
  <c r="I2153" i="5"/>
  <c r="G2155" i="5"/>
  <c r="G2159" i="5"/>
  <c r="I2161" i="5"/>
  <c r="T2164" i="5"/>
  <c r="T2172" i="5"/>
  <c r="G2175" i="5"/>
  <c r="I2177" i="5"/>
  <c r="G2179" i="5"/>
  <c r="G2183" i="5"/>
  <c r="T2184" i="5"/>
  <c r="I2185" i="5"/>
  <c r="G2187" i="5"/>
  <c r="T2188" i="5"/>
  <c r="T2192" i="5"/>
  <c r="G2195" i="5"/>
  <c r="T2200" i="5"/>
  <c r="G2207" i="5"/>
  <c r="I2209" i="5"/>
  <c r="G2211" i="5"/>
  <c r="T2212" i="5"/>
  <c r="T2216" i="5"/>
  <c r="G2219" i="5"/>
  <c r="R2223" i="5"/>
  <c r="T2225" i="5"/>
  <c r="G2227" i="5"/>
  <c r="T2230" i="5"/>
  <c r="T2233" i="5"/>
  <c r="T2238" i="5"/>
  <c r="R2239" i="5"/>
  <c r="T2241" i="5"/>
  <c r="G2243" i="5"/>
  <c r="T2246" i="5"/>
  <c r="T2249" i="5"/>
  <c r="G2251" i="5"/>
  <c r="T2254" i="5"/>
  <c r="T2262" i="5"/>
  <c r="T2265" i="5"/>
  <c r="G2267" i="5"/>
  <c r="T2270" i="5"/>
  <c r="T2278" i="5"/>
  <c r="R2279" i="5"/>
  <c r="G2283" i="5"/>
  <c r="T2286" i="5"/>
  <c r="G2291" i="5"/>
  <c r="T2294" i="5"/>
  <c r="T2297" i="5"/>
  <c r="I2315" i="5"/>
  <c r="I2319" i="5"/>
  <c r="I2327" i="5"/>
  <c r="I2339" i="5"/>
  <c r="T2360" i="5"/>
  <c r="T2376"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AB2299" i="5"/>
  <c r="F2304" i="5"/>
  <c r="R2304" i="5"/>
  <c r="AB2307" i="5"/>
  <c r="AB2315" i="5"/>
  <c r="AB2319" i="5"/>
  <c r="AB2323" i="5"/>
  <c r="F2324" i="5"/>
  <c r="R2324" i="5"/>
  <c r="AB2327" i="5"/>
  <c r="AB2331" i="5"/>
  <c r="F2336" i="5"/>
  <c r="R2336" i="5"/>
  <c r="AB2339" i="5"/>
  <c r="R2340" i="5"/>
  <c r="R2344" i="5"/>
  <c r="AB2347" i="5"/>
  <c r="AB2355" i="5"/>
  <c r="F2360" i="5"/>
  <c r="R2360" i="5"/>
  <c r="E2363" i="5"/>
  <c r="X2363" i="5" s="1"/>
  <c r="AB2363" i="5"/>
  <c r="F2364" i="5"/>
  <c r="R2364" i="5"/>
  <c r="E2367" i="5"/>
  <c r="X2367" i="5" s="1"/>
  <c r="F2368" i="5"/>
  <c r="R2368" i="5"/>
  <c r="E2371" i="5"/>
  <c r="X2371" i="5" s="1"/>
  <c r="AB2371" i="5"/>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T2382" i="5"/>
  <c r="T2386" i="5"/>
  <c r="V2414" i="5"/>
  <c r="V2422" i="5"/>
  <c r="H2422" i="5" s="1"/>
  <c r="V2430" i="5"/>
  <c r="V2438" i="5"/>
  <c r="R2390" i="5"/>
  <c r="G2390" i="5"/>
  <c r="H2390" i="5"/>
  <c r="R2392" i="5"/>
  <c r="G2392" i="5"/>
  <c r="H2392" i="5"/>
  <c r="R2398" i="5"/>
  <c r="T2417" i="5"/>
  <c r="AB2417" i="5"/>
  <c r="S2417" i="5"/>
  <c r="T2425" i="5"/>
  <c r="AB2425" i="5"/>
  <c r="S2425" i="5"/>
  <c r="T2433" i="5"/>
  <c r="AB2433" i="5"/>
  <c r="S2433" i="5"/>
  <c r="T2441" i="5"/>
  <c r="AB2441" i="5"/>
  <c r="S2441" i="5"/>
  <c r="T2458" i="5"/>
  <c r="S2458" i="5"/>
  <c r="E2462" i="5"/>
  <c r="X2462" i="5" s="1"/>
  <c r="R2462" i="5"/>
  <c r="R2473" i="5"/>
  <c r="J2473" i="5"/>
  <c r="E2473" i="5"/>
  <c r="X2473" i="5" s="1"/>
  <c r="F2473" i="5"/>
  <c r="H2473" i="5"/>
  <c r="T2474" i="5"/>
  <c r="S2474" i="5"/>
  <c r="H2478" i="5"/>
  <c r="T2490" i="5"/>
  <c r="S2490" i="5"/>
  <c r="H2363" i="5"/>
  <c r="H2367" i="5"/>
  <c r="H2371" i="5"/>
  <c r="AB2393" i="5"/>
  <c r="AB2395" i="5"/>
  <c r="AB2454" i="5"/>
  <c r="AB2470" i="5"/>
  <c r="AB2486" i="5"/>
  <c r="S2390" i="5"/>
  <c r="S2394" i="5"/>
  <c r="S2398" i="5"/>
  <c r="S2400" i="5"/>
  <c r="S2402" i="5"/>
  <c r="H2404" i="5"/>
  <c r="H2406" i="5"/>
  <c r="S2406" i="5"/>
  <c r="S2410" i="5"/>
  <c r="G2433" i="5"/>
  <c r="E2451" i="5"/>
  <c r="X2451" i="5" s="1"/>
  <c r="E2455" i="5"/>
  <c r="X2455" i="5" s="1"/>
  <c r="E2459" i="5"/>
  <c r="X2459" i="5" s="1"/>
  <c r="AB2464" i="5"/>
  <c r="E2471" i="5"/>
  <c r="X2471" i="5" s="1"/>
  <c r="AB2472" i="5"/>
  <c r="E2475" i="5"/>
  <c r="X2475" i="5" s="1"/>
  <c r="AB2480" i="5"/>
  <c r="E2487" i="5"/>
  <c r="X2487" i="5" s="1"/>
  <c r="F6" i="6"/>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G2459" i="5"/>
  <c r="E2460" i="5"/>
  <c r="X2460" i="5" s="1"/>
  <c r="G2463" i="5"/>
  <c r="I2468" i="5"/>
  <c r="G2471" i="5"/>
  <c r="G2475" i="5"/>
  <c r="I2476" i="5"/>
  <c r="E2476" i="5"/>
  <c r="X2476" i="5" s="1"/>
  <c r="J2476" i="5"/>
  <c r="I2480" i="5"/>
  <c r="E2480" i="5"/>
  <c r="X2480" i="5" s="1"/>
  <c r="J2480" i="5"/>
  <c r="G2487" i="5"/>
  <c r="I2488" i="5"/>
  <c r="E2488" i="5"/>
  <c r="X2488" i="5" s="1"/>
  <c r="J2488" i="5"/>
  <c r="F38" i="6"/>
  <c r="H38" i="6" s="1"/>
  <c r="D38" i="6" s="1"/>
  <c r="F43" i="6"/>
  <c r="H43" i="6" s="1"/>
  <c r="D43" i="6" s="1"/>
  <c r="F28" i="6"/>
  <c r="F33" i="6"/>
  <c r="H33" i="6" s="1"/>
  <c r="D33" i="6"/>
  <c r="G2404" i="5"/>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AB2465" i="5"/>
  <c r="R2471" i="5"/>
  <c r="H2471" i="5"/>
  <c r="G2473" i="5"/>
  <c r="AB2473" i="5"/>
  <c r="R2475" i="5"/>
  <c r="H2475" i="5"/>
  <c r="AB2481" i="5"/>
  <c r="R2487" i="5"/>
  <c r="H2487" i="5"/>
  <c r="G2489" i="5"/>
  <c r="AB2489" i="5"/>
  <c r="AB2497" i="5"/>
  <c r="G2454" i="5"/>
  <c r="G2478" i="5"/>
  <c r="G2486" i="5"/>
  <c r="F21" i="6"/>
  <c r="G18" i="6"/>
  <c r="H18" i="6"/>
  <c r="D18" i="6" s="1"/>
  <c r="F2095" i="5"/>
  <c r="J2095" i="5"/>
  <c r="F843" i="5"/>
  <c r="I2095" i="5"/>
  <c r="F2223" i="5"/>
  <c r="J2223" i="5"/>
  <c r="J2239" i="5"/>
  <c r="H2095" i="5"/>
  <c r="E1500" i="5"/>
  <c r="X1500" i="5" s="1"/>
  <c r="E2492" i="5"/>
  <c r="X2492" i="5" s="1"/>
  <c r="I2492" i="5"/>
  <c r="I847" i="5"/>
  <c r="J2256" i="5"/>
  <c r="F2256" i="5"/>
  <c r="J1903" i="5"/>
  <c r="R1809" i="5"/>
  <c r="F2295" i="5"/>
  <c r="R1992" i="5"/>
  <c r="F2008" i="5"/>
  <c r="J2384" i="5"/>
  <c r="I2191" i="5"/>
  <c r="H2008" i="5"/>
  <c r="F1888" i="5"/>
  <c r="J2160" i="5"/>
  <c r="H1992" i="5"/>
  <c r="E1512" i="5"/>
  <c r="X1512" i="5" s="1"/>
  <c r="I328" i="5"/>
  <c r="F2080" i="5"/>
  <c r="E1440" i="5"/>
  <c r="X1440" i="5" s="1"/>
  <c r="R2008" i="5"/>
  <c r="J2008" i="5"/>
  <c r="J1888" i="5"/>
  <c r="E2160" i="5"/>
  <c r="X2160" i="5" s="1"/>
  <c r="G590" i="5"/>
  <c r="R590" i="5"/>
  <c r="E388" i="5"/>
  <c r="X388" i="5" s="1"/>
  <c r="J2255" i="5"/>
  <c r="I1436" i="5"/>
  <c r="J863" i="5"/>
  <c r="E2161" i="5"/>
  <c r="X2161" i="5" s="1"/>
  <c r="E2048" i="5"/>
  <c r="X2048" i="5" s="1"/>
  <c r="R644" i="5"/>
  <c r="E943" i="5"/>
  <c r="X943" i="5" s="1"/>
  <c r="E644" i="5"/>
  <c r="X644" i="5" s="1"/>
  <c r="F955" i="5"/>
  <c r="G644" i="5"/>
  <c r="F943" i="5"/>
  <c r="I1452" i="5"/>
  <c r="E955" i="5"/>
  <c r="X955" i="5" s="1"/>
  <c r="I1168" i="5"/>
  <c r="I955" i="5"/>
  <c r="R2295" i="5"/>
  <c r="H943" i="5"/>
  <c r="J943" i="5"/>
  <c r="E2302" i="5"/>
  <c r="X2302" i="5" s="1"/>
  <c r="R2327" i="5"/>
  <c r="F2302" i="5"/>
  <c r="I2091" i="5"/>
  <c r="H2327" i="5"/>
  <c r="J2327" i="5"/>
  <c r="E840" i="5"/>
  <c r="X840" i="5" s="1"/>
  <c r="R840" i="5"/>
  <c r="I590" i="5"/>
  <c r="H590" i="5"/>
  <c r="H879" i="5"/>
  <c r="E879" i="5"/>
  <c r="X879" i="5" s="1"/>
  <c r="F590" i="5"/>
  <c r="R2351" i="5"/>
  <c r="J590" i="5"/>
  <c r="I2351" i="5"/>
  <c r="J2351" i="5"/>
  <c r="E500" i="5"/>
  <c r="X500" i="5" s="1"/>
  <c r="F2030" i="5"/>
  <c r="F1732" i="5"/>
  <c r="J1732" i="5"/>
  <c r="F887" i="5"/>
  <c r="I887" i="5"/>
  <c r="F2311" i="5"/>
  <c r="I316" i="5"/>
  <c r="I1864" i="5"/>
  <c r="H887" i="5"/>
  <c r="J887" i="5"/>
  <c r="I356" i="5"/>
  <c r="F1856" i="5"/>
  <c r="E887" i="5"/>
  <c r="X887" i="5" s="1"/>
  <c r="F1864" i="5"/>
  <c r="J1864" i="5"/>
  <c r="J1856" i="5"/>
  <c r="E2327" i="5"/>
  <c r="X2327" i="5" s="1"/>
  <c r="E480" i="5"/>
  <c r="X480" i="5" s="1"/>
  <c r="F2327" i="5"/>
  <c r="I1856" i="5"/>
  <c r="E1408" i="5"/>
  <c r="X1408" i="5" s="1"/>
  <c r="E2080" i="5"/>
  <c r="X2080" i="5" s="1"/>
  <c r="J2080" i="5"/>
  <c r="I807" i="5"/>
  <c r="J867" i="5"/>
  <c r="G2255" i="5"/>
  <c r="E2223" i="5"/>
  <c r="X2223" i="5" s="1"/>
  <c r="R2255" i="5"/>
  <c r="E2351" i="5"/>
  <c r="X2351" i="5" s="1"/>
  <c r="I500" i="5"/>
  <c r="H2351" i="5"/>
  <c r="J1910" i="5"/>
  <c r="I867" i="5"/>
  <c r="F807" i="5"/>
  <c r="E412" i="5"/>
  <c r="X412" i="5" s="1"/>
  <c r="H1910" i="5"/>
  <c r="F919" i="5"/>
  <c r="I2223" i="5"/>
  <c r="G840" i="5"/>
  <c r="G867" i="5"/>
  <c r="R2376" i="5"/>
  <c r="F1918" i="5"/>
  <c r="I843" i="5"/>
  <c r="F2285" i="5"/>
  <c r="H2311" i="5"/>
  <c r="H1918" i="5"/>
  <c r="H843" i="5"/>
  <c r="J924" i="5"/>
  <c r="I2123" i="5"/>
  <c r="F1880" i="5"/>
  <c r="G951" i="5"/>
  <c r="I795" i="5"/>
  <c r="J795" i="5"/>
  <c r="E927" i="5"/>
  <c r="X927" i="5" s="1"/>
  <c r="E795" i="5"/>
  <c r="X795" i="5" s="1"/>
  <c r="G2048" i="5"/>
  <c r="G1968" i="5"/>
  <c r="G2016" i="5"/>
  <c r="G927" i="5"/>
  <c r="J1355" i="5"/>
  <c r="R1355" i="5"/>
  <c r="F1355" i="5"/>
  <c r="E1355" i="5"/>
  <c r="X1355" i="5" s="1"/>
  <c r="R1732" i="5"/>
  <c r="H1732" i="5"/>
  <c r="G1355" i="5"/>
  <c r="E268" i="5"/>
  <c r="X268" i="5" s="1"/>
  <c r="I1987" i="5"/>
  <c r="H1355" i="5"/>
  <c r="E1353" i="5"/>
  <c r="X1353" i="5" s="1"/>
  <c r="E2030" i="5"/>
  <c r="X2030" i="5" s="1"/>
  <c r="G887" i="5"/>
  <c r="G2302" i="5"/>
  <c r="I2048" i="5"/>
  <c r="R2016" i="5"/>
  <c r="F2016" i="5"/>
  <c r="I919" i="5"/>
  <c r="J927" i="5"/>
  <c r="J919" i="5"/>
  <c r="E316" i="5"/>
  <c r="X316" i="5" s="1"/>
  <c r="I268" i="5"/>
  <c r="R1987" i="5"/>
  <c r="G819" i="5"/>
  <c r="E1732" i="5"/>
  <c r="X1732" i="5" s="1"/>
  <c r="H2030" i="5"/>
  <c r="F1987" i="5"/>
  <c r="R2264" i="5"/>
  <c r="G2080" i="5"/>
  <c r="R1907" i="5"/>
  <c r="R1353" i="5"/>
  <c r="G1907" i="5"/>
  <c r="G2030" i="5"/>
  <c r="H795" i="5"/>
  <c r="I927" i="5"/>
  <c r="E919" i="5"/>
  <c r="X919" i="5" s="1"/>
  <c r="E496" i="5"/>
  <c r="X496" i="5" s="1"/>
  <c r="E1907" i="5"/>
  <c r="X1907" i="5" s="1"/>
  <c r="G2160" i="5"/>
  <c r="G1732" i="5"/>
  <c r="J2374" i="5"/>
  <c r="E2374" i="5"/>
  <c r="X2374" i="5" s="1"/>
  <c r="E1460" i="5"/>
  <c r="X1460" i="5" s="1"/>
  <c r="E1974" i="5"/>
  <c r="X1974" i="5" s="1"/>
  <c r="G1492" i="5"/>
  <c r="G2372" i="5"/>
  <c r="I1982" i="5"/>
  <c r="E1982" i="5"/>
  <c r="X1982" i="5" s="1"/>
  <c r="H2147" i="5"/>
  <c r="H2131" i="5"/>
  <c r="R2372" i="5"/>
  <c r="J2147" i="5"/>
  <c r="F1712" i="5"/>
  <c r="F2374" i="5"/>
  <c r="F1903" i="5"/>
  <c r="R2038" i="5"/>
  <c r="J2038" i="5"/>
  <c r="F2038" i="5"/>
  <c r="I1907" i="5"/>
  <c r="F1907" i="5"/>
  <c r="I1833" i="5"/>
  <c r="R1708" i="5"/>
  <c r="H1708" i="5"/>
  <c r="E1708" i="5"/>
  <c r="X1708" i="5" s="1"/>
  <c r="E1362" i="5"/>
  <c r="X1362" i="5" s="1"/>
  <c r="J1162" i="5"/>
  <c r="F400" i="5"/>
  <c r="H2464" i="5"/>
  <c r="R2464" i="5"/>
  <c r="F2464" i="5"/>
  <c r="R2131" i="5"/>
  <c r="E2131" i="5"/>
  <c r="X2131" i="5" s="1"/>
  <c r="F2131" i="5"/>
  <c r="I2464" i="5"/>
  <c r="F2372" i="5"/>
  <c r="J1712" i="5"/>
  <c r="R1903" i="5"/>
  <c r="H1809" i="5"/>
  <c r="E2239" i="5"/>
  <c r="X2239" i="5" s="1"/>
  <c r="I2239" i="5"/>
  <c r="G1903" i="5"/>
  <c r="H2372" i="5"/>
  <c r="I2372" i="5"/>
  <c r="E2372" i="5"/>
  <c r="X2372" i="5" s="1"/>
  <c r="E772" i="5"/>
  <c r="X772" i="5" s="1"/>
  <c r="F772" i="5"/>
  <c r="R772" i="5"/>
  <c r="J772" i="5"/>
  <c r="I2131" i="5"/>
  <c r="I1712" i="5"/>
  <c r="J815" i="5"/>
  <c r="I2374" i="5"/>
  <c r="G2464" i="5"/>
  <c r="R2204" i="5"/>
  <c r="J2204" i="5"/>
  <c r="F2204" i="5"/>
  <c r="I1903" i="5"/>
  <c r="E1903" i="5"/>
  <c r="X1903" i="5" s="1"/>
  <c r="H1785" i="5"/>
  <c r="I1785" i="5"/>
  <c r="F1785" i="5"/>
  <c r="E1214" i="5"/>
  <c r="X1214" i="5" s="1"/>
  <c r="R1214" i="5"/>
  <c r="J2464" i="5"/>
  <c r="J2492" i="5"/>
  <c r="F1974" i="5"/>
  <c r="I1214" i="5"/>
  <c r="F911" i="5"/>
  <c r="R2075" i="5"/>
  <c r="E2075" i="5"/>
  <c r="X2075" i="5" s="1"/>
  <c r="G787" i="5"/>
  <c r="I772" i="5"/>
  <c r="H1987" i="5"/>
  <c r="E1987" i="5"/>
  <c r="X1987" i="5" s="1"/>
  <c r="J1987" i="5"/>
  <c r="R1306" i="5"/>
  <c r="H772" i="5"/>
  <c r="G911" i="5"/>
  <c r="G2131" i="5"/>
  <c r="G2374" i="5"/>
  <c r="G1974" i="5"/>
  <c r="G1214" i="5"/>
  <c r="G832" i="5"/>
  <c r="H2282" i="5"/>
  <c r="E2247" i="5"/>
  <c r="X2247" i="5" s="1"/>
  <c r="I2247" i="5"/>
  <c r="G2247" i="5"/>
  <c r="F1183" i="5"/>
  <c r="G1183" i="5"/>
  <c r="R827" i="5"/>
  <c r="G827" i="5"/>
  <c r="H904" i="5"/>
  <c r="I904" i="5"/>
  <c r="E904" i="5"/>
  <c r="X904" i="5" s="1"/>
  <c r="J904" i="5"/>
  <c r="G904" i="5"/>
  <c r="H768" i="5"/>
  <c r="F768" i="5"/>
  <c r="R768" i="5"/>
  <c r="E768" i="5"/>
  <c r="X768" i="5" s="1"/>
  <c r="I768" i="5"/>
  <c r="J768" i="5"/>
  <c r="G768" i="5"/>
  <c r="R847" i="5"/>
  <c r="G847" i="5"/>
  <c r="J2295" i="5"/>
  <c r="H827" i="5"/>
  <c r="E827" i="5"/>
  <c r="X827" i="5" s="1"/>
  <c r="H2028" i="5"/>
  <c r="E2028" i="5"/>
  <c r="X2028" i="5" s="1"/>
  <c r="I2028" i="5"/>
  <c r="J2028" i="5"/>
  <c r="G2028" i="5"/>
  <c r="H1504" i="5"/>
  <c r="F1504" i="5"/>
  <c r="J1472" i="5"/>
  <c r="H1472" i="5"/>
  <c r="F1472" i="5"/>
  <c r="R1472" i="5"/>
  <c r="G1472" i="5"/>
  <c r="J1452" i="5"/>
  <c r="R1452" i="5"/>
  <c r="F1452" i="5"/>
  <c r="H1452" i="5"/>
  <c r="G1452" i="5"/>
  <c r="G1360" i="5"/>
  <c r="R879" i="5"/>
  <c r="G879" i="5"/>
  <c r="J1215" i="5"/>
  <c r="I1215" i="5"/>
  <c r="G1215" i="5"/>
  <c r="R863" i="5"/>
  <c r="R955" i="5"/>
  <c r="G955" i="5"/>
  <c r="G240" i="5"/>
  <c r="J1195" i="5"/>
  <c r="E1195" i="5"/>
  <c r="X1195" i="5" s="1"/>
  <c r="I1195" i="5"/>
  <c r="R1195" i="5"/>
  <c r="G1195" i="5"/>
  <c r="H1128" i="5"/>
  <c r="E1352" i="5"/>
  <c r="X1352" i="5" s="1"/>
  <c r="G1352" i="5"/>
  <c r="H847" i="5"/>
  <c r="H2276" i="5"/>
  <c r="R2276" i="5"/>
  <c r="E2276" i="5"/>
  <c r="X2276" i="5" s="1"/>
  <c r="J2276" i="5"/>
  <c r="I2276" i="5"/>
  <c r="F2276" i="5"/>
  <c r="G2276" i="5"/>
  <c r="H2176" i="5"/>
  <c r="F2176" i="5"/>
  <c r="R2176" i="5"/>
  <c r="G2176" i="5"/>
  <c r="F2040" i="5"/>
  <c r="J2040" i="5"/>
  <c r="R2040" i="5"/>
  <c r="G2040" i="5"/>
  <c r="H1971" i="5"/>
  <c r="J1971" i="5"/>
  <c r="E1971" i="5"/>
  <c r="X1971" i="5" s="1"/>
  <c r="R1971" i="5"/>
  <c r="F1971" i="5"/>
  <c r="I1971" i="5"/>
  <c r="G1971" i="5"/>
  <c r="J1436" i="5"/>
  <c r="H1436" i="5"/>
  <c r="F1436" i="5"/>
  <c r="R1436" i="5"/>
  <c r="G1436" i="5"/>
  <c r="J412" i="5"/>
  <c r="R412" i="5"/>
  <c r="F412" i="5"/>
  <c r="H412" i="5"/>
  <c r="G412" i="5"/>
  <c r="J352" i="5"/>
  <c r="R352" i="5"/>
  <c r="F352" i="5"/>
  <c r="H352" i="5"/>
  <c r="I352" i="5"/>
  <c r="G352" i="5"/>
  <c r="E352" i="5"/>
  <c r="X352" i="5" s="1"/>
  <c r="J320" i="5"/>
  <c r="G320" i="5"/>
  <c r="F1247" i="5"/>
  <c r="J256" i="5"/>
  <c r="H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F847" i="5"/>
  <c r="F827" i="5"/>
  <c r="H2460" i="5"/>
  <c r="F2460" i="5"/>
  <c r="R2460" i="5"/>
  <c r="G2460" i="5"/>
  <c r="H2286" i="5"/>
  <c r="I2286" i="5"/>
  <c r="E2286" i="5"/>
  <c r="X2286" i="5" s="1"/>
  <c r="F2286" i="5"/>
  <c r="G2286" i="5"/>
  <c r="H2184" i="5"/>
  <c r="I2184" i="5"/>
  <c r="R2184" i="5"/>
  <c r="E2184" i="5"/>
  <c r="X2184" i="5" s="1"/>
  <c r="J2184" i="5"/>
  <c r="F2184" i="5"/>
  <c r="G2184" i="5"/>
  <c r="F2092" i="5"/>
  <c r="J2092" i="5"/>
  <c r="E2191" i="5"/>
  <c r="X2191" i="5" s="1"/>
  <c r="R2191" i="5"/>
  <c r="E2108" i="5"/>
  <c r="X2108" i="5" s="1"/>
  <c r="F2108" i="5"/>
  <c r="J2108" i="5"/>
  <c r="H1488" i="5"/>
  <c r="R1488" i="5"/>
  <c r="G1488" i="5"/>
  <c r="E2147" i="5"/>
  <c r="X2147" i="5" s="1"/>
  <c r="R943" i="5"/>
  <c r="G943" i="5"/>
  <c r="R843" i="5"/>
  <c r="G843" i="5"/>
  <c r="J936" i="5"/>
  <c r="R919" i="5"/>
  <c r="G919" i="5"/>
  <c r="H1259" i="5"/>
  <c r="J1259" i="5"/>
  <c r="E1259" i="5"/>
  <c r="X1259" i="5" s="1"/>
  <c r="I1259" i="5"/>
  <c r="F1259" i="5"/>
  <c r="R1259" i="5"/>
  <c r="G1259" i="5"/>
  <c r="R795" i="5"/>
  <c r="G795" i="5"/>
  <c r="R1120" i="5"/>
  <c r="J512" i="5"/>
  <c r="R512" i="5"/>
  <c r="F512" i="5"/>
  <c r="H512" i="5"/>
  <c r="G512" i="5"/>
  <c r="F2472" i="5"/>
  <c r="R2472" i="5"/>
  <c r="H2376" i="5"/>
  <c r="E2376" i="5"/>
  <c r="X2376" i="5" s="1"/>
  <c r="I2376" i="5"/>
  <c r="J2376" i="5"/>
  <c r="J2439" i="5"/>
  <c r="H2439" i="5"/>
  <c r="F2439" i="5"/>
  <c r="R2439" i="5"/>
  <c r="R2254" i="5"/>
  <c r="F2254" i="5"/>
  <c r="J2234" i="5"/>
  <c r="H2196" i="5"/>
  <c r="F2196" i="5"/>
  <c r="I2196" i="5"/>
  <c r="H2180" i="5"/>
  <c r="R2180" i="5"/>
  <c r="F2180" i="5"/>
  <c r="E2180" i="5"/>
  <c r="X2180" i="5" s="1"/>
  <c r="I2180" i="5"/>
  <c r="J2180" i="5"/>
  <c r="R2161" i="5"/>
  <c r="H2161" i="5"/>
  <c r="R2091" i="5"/>
  <c r="E2091" i="5"/>
  <c r="X2091" i="5" s="1"/>
  <c r="R2123" i="5"/>
  <c r="E2107" i="5"/>
  <c r="X2107" i="5" s="1"/>
  <c r="I230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R1468" i="5"/>
  <c r="H1935" i="5"/>
  <c r="R1935" i="5"/>
  <c r="F1935" i="5"/>
  <c r="E1935" i="5"/>
  <c r="X1935" i="5" s="1"/>
  <c r="I1935" i="5"/>
  <c r="J1935" i="5"/>
  <c r="J2419" i="5"/>
  <c r="F2419" i="5"/>
  <c r="R2419" i="5"/>
  <c r="H2419" i="5"/>
  <c r="E2016" i="5"/>
  <c r="X2016" i="5" s="1"/>
  <c r="I2016" i="5"/>
  <c r="I1910" i="5"/>
  <c r="E1910" i="5"/>
  <c r="X1910" i="5" s="1"/>
  <c r="H660" i="5"/>
  <c r="J660" i="5"/>
  <c r="F660" i="5"/>
  <c r="H854" i="5"/>
  <c r="J854" i="5"/>
  <c r="E854" i="5"/>
  <c r="X854" i="5" s="1"/>
  <c r="I854" i="5"/>
  <c r="J496" i="5"/>
  <c r="H496" i="5"/>
  <c r="R496" i="5"/>
  <c r="F496" i="5"/>
  <c r="R480" i="5"/>
  <c r="H292" i="5"/>
  <c r="J276" i="5"/>
  <c r="R276" i="5"/>
  <c r="H848" i="5"/>
  <c r="J500" i="5"/>
  <c r="F500" i="5"/>
  <c r="H500" i="5"/>
  <c r="R500" i="5"/>
  <c r="J492" i="5"/>
  <c r="H492" i="5"/>
  <c r="F492" i="5"/>
  <c r="R492" i="5"/>
  <c r="F1168" i="5"/>
  <c r="H928" i="5"/>
  <c r="J928" i="5"/>
  <c r="E928" i="5"/>
  <c r="X928" i="5" s="1"/>
  <c r="F928" i="5"/>
  <c r="R928" i="5"/>
  <c r="I928" i="5"/>
  <c r="F816" i="5"/>
  <c r="F252" i="5"/>
  <c r="H1243" i="5"/>
  <c r="J1243" i="5"/>
  <c r="E1243" i="5"/>
  <c r="X1243" i="5" s="1"/>
  <c r="I1243" i="5"/>
  <c r="F1243" i="5"/>
  <c r="R1243" i="5"/>
  <c r="H820" i="5"/>
  <c r="F820" i="5"/>
  <c r="R820" i="5"/>
  <c r="E820" i="5"/>
  <c r="X820" i="5" s="1"/>
  <c r="I820" i="5"/>
  <c r="J820" i="5"/>
  <c r="F516" i="5"/>
  <c r="R516" i="5"/>
  <c r="H864" i="5"/>
  <c r="E864" i="5"/>
  <c r="X864" i="5" s="1"/>
  <c r="R864" i="5"/>
  <c r="E1239" i="5"/>
  <c r="X1239" i="5" s="1"/>
  <c r="I1239" i="5"/>
  <c r="F1239" i="5"/>
  <c r="J476" i="5"/>
  <c r="H476" i="5"/>
  <c r="F476"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H2157" i="5"/>
  <c r="I2024" i="5"/>
  <c r="E1992" i="5"/>
  <c r="X1992" i="5" s="1"/>
  <c r="I1992" i="5"/>
  <c r="J1969" i="5"/>
  <c r="E1969" i="5"/>
  <c r="X1969" i="5" s="1"/>
  <c r="E1967" i="5"/>
  <c r="X1967" i="5" s="1"/>
  <c r="R1967" i="5"/>
  <c r="F1967" i="5"/>
  <c r="I1967" i="5"/>
  <c r="F2048" i="5"/>
  <c r="J2048" i="5"/>
  <c r="R2048" i="5"/>
  <c r="I1968" i="5"/>
  <c r="J1512" i="5"/>
  <c r="H1512" i="5"/>
  <c r="F1512" i="5"/>
  <c r="R1512" i="5"/>
  <c r="J1464" i="5"/>
  <c r="J1444" i="5"/>
  <c r="H1444" i="5"/>
  <c r="F2072" i="5"/>
  <c r="G1500" i="5"/>
  <c r="G1468" i="5"/>
  <c r="R1712" i="5"/>
  <c r="E1712" i="5"/>
  <c r="X1712" i="5" s="1"/>
  <c r="H1712" i="5"/>
  <c r="J1460" i="5"/>
  <c r="R1460" i="5"/>
  <c r="H1460" i="5"/>
  <c r="F1420" i="5"/>
  <c r="G2419" i="5"/>
  <c r="H1363" i="5"/>
  <c r="F1363" i="5"/>
  <c r="J1363" i="5"/>
  <c r="E1363" i="5"/>
  <c r="X1363" i="5" s="1"/>
  <c r="R1363" i="5"/>
  <c r="I1363" i="5"/>
  <c r="H888" i="5"/>
  <c r="J888" i="5"/>
  <c r="I888" i="5"/>
  <c r="E888" i="5"/>
  <c r="X888" i="5" s="1"/>
  <c r="F888" i="5"/>
  <c r="G854" i="5"/>
  <c r="H644" i="5"/>
  <c r="J644" i="5"/>
  <c r="F644" i="5"/>
  <c r="J548" i="5"/>
  <c r="F548" i="5"/>
  <c r="H548" i="5"/>
  <c r="G496" i="5"/>
  <c r="G480" i="5"/>
  <c r="J404" i="5"/>
  <c r="H404" i="5"/>
  <c r="R404" i="5"/>
  <c r="F404" i="5"/>
  <c r="J388" i="5"/>
  <c r="H388" i="5"/>
  <c r="F388" i="5"/>
  <c r="R388" i="5"/>
  <c r="J328" i="5"/>
  <c r="H328" i="5"/>
  <c r="F328" i="5"/>
  <c r="R328" i="5"/>
  <c r="H1231" i="5"/>
  <c r="J1231" i="5"/>
  <c r="E1231" i="5"/>
  <c r="X1231" i="5" s="1"/>
  <c r="F1231" i="5"/>
  <c r="I1231" i="5"/>
  <c r="R1231" i="5"/>
  <c r="E1199" i="5"/>
  <c r="X1199" i="5" s="1"/>
  <c r="F1199" i="5"/>
  <c r="E872" i="5"/>
  <c r="X872" i="5" s="1"/>
  <c r="F872" i="5"/>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516"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E2008" i="5"/>
  <c r="X2008" i="5" s="1"/>
  <c r="I2008" i="5"/>
  <c r="I1957" i="5"/>
  <c r="R2067" i="5"/>
  <c r="H1921"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H784"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H549" i="5"/>
  <c r="I549" i="5"/>
  <c r="J513" i="5"/>
  <c r="I441" i="5"/>
  <c r="J441" i="5"/>
  <c r="E441" i="5"/>
  <c r="X441" i="5" s="1"/>
  <c r="G441" i="5"/>
  <c r="E361" i="5"/>
  <c r="X361" i="5" s="1"/>
  <c r="E1655" i="5"/>
  <c r="X1655" i="5" s="1"/>
  <c r="F1655" i="5"/>
  <c r="R1655"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H1629" i="5"/>
  <c r="R983" i="5"/>
  <c r="H983" i="5"/>
  <c r="I642" i="5"/>
  <c r="E642" i="5"/>
  <c r="X642" i="5" s="1"/>
  <c r="R642" i="5"/>
  <c r="F642" i="5"/>
  <c r="G642" i="5"/>
  <c r="I610" i="5"/>
  <c r="E610" i="5"/>
  <c r="X610" i="5" s="1"/>
  <c r="R610" i="5"/>
  <c r="F610" i="5"/>
  <c r="J610" i="5"/>
  <c r="F531"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J1039" i="5"/>
  <c r="I407" i="5"/>
  <c r="H407" i="5"/>
  <c r="I149" i="5"/>
  <c r="E149" i="5"/>
  <c r="X149" i="5" s="1"/>
  <c r="J149" i="5"/>
  <c r="F149" i="5"/>
  <c r="R149" i="5"/>
  <c r="H149" i="5"/>
  <c r="G149" i="5"/>
  <c r="I85" i="5"/>
  <c r="E85" i="5"/>
  <c r="X85" i="5" s="1"/>
  <c r="J85" i="5"/>
  <c r="F85" i="5"/>
  <c r="R85" i="5"/>
  <c r="H85" i="5"/>
  <c r="G85" i="5"/>
  <c r="J53" i="5"/>
  <c r="F2033" i="5"/>
  <c r="I2033" i="5"/>
  <c r="J493" i="5"/>
  <c r="E493" i="5"/>
  <c r="X493" i="5" s="1"/>
  <c r="G493"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1180" i="5"/>
  <c r="J359" i="5"/>
  <c r="H359" i="5"/>
  <c r="R1471" i="5"/>
  <c r="E1471" i="5"/>
  <c r="X1471" i="5" s="1"/>
  <c r="I1471" i="5"/>
  <c r="I555" i="5"/>
  <c r="R323" i="5"/>
  <c r="J323" i="5"/>
  <c r="R295" i="5"/>
  <c r="H295" i="5"/>
  <c r="F251" i="5"/>
  <c r="E690" i="5"/>
  <c r="X690" i="5" s="1"/>
  <c r="I211" i="5"/>
  <c r="R195" i="5"/>
  <c r="J187" i="5"/>
  <c r="F187" i="5"/>
  <c r="I171" i="5"/>
  <c r="E171" i="5"/>
  <c r="X171" i="5" s="1"/>
  <c r="J171" i="5"/>
  <c r="F171" i="5"/>
  <c r="R171" i="5"/>
  <c r="H171" i="5"/>
  <c r="J163" i="5"/>
  <c r="R163" i="5"/>
  <c r="H163" i="5"/>
  <c r="I155" i="5"/>
  <c r="E155" i="5"/>
  <c r="X155" i="5" s="1"/>
  <c r="J155" i="5"/>
  <c r="F155" i="5"/>
  <c r="R155" i="5"/>
  <c r="H155" i="5"/>
  <c r="I147" i="5"/>
  <c r="I139" i="5"/>
  <c r="F131" i="5"/>
  <c r="H123" i="5"/>
  <c r="F115" i="5"/>
  <c r="I107" i="5"/>
  <c r="E107" i="5"/>
  <c r="X107" i="5" s="1"/>
  <c r="J107" i="5"/>
  <c r="F107" i="5"/>
  <c r="R107" i="5"/>
  <c r="H107" i="5"/>
  <c r="J99" i="5"/>
  <c r="R99" i="5"/>
  <c r="H99" i="5"/>
  <c r="I91" i="5"/>
  <c r="E91" i="5"/>
  <c r="X91" i="5" s="1"/>
  <c r="J91" i="5"/>
  <c r="F91" i="5"/>
  <c r="R91" i="5"/>
  <c r="H91" i="5"/>
  <c r="F67" i="5"/>
  <c r="I59" i="5"/>
  <c r="E59" i="5"/>
  <c r="X59" i="5" s="1"/>
  <c r="I35" i="5"/>
  <c r="R1611" i="5"/>
  <c r="E1611" i="5"/>
  <c r="X1611" i="5" s="1"/>
  <c r="J1595" i="5"/>
  <c r="F1595" i="5"/>
  <c r="R1595" i="5"/>
  <c r="E1595" i="5"/>
  <c r="X1595" i="5" s="1"/>
  <c r="I1595" i="5"/>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J545" i="5"/>
  <c r="E545" i="5"/>
  <c r="X545" i="5" s="1"/>
  <c r="H469" i="5"/>
  <c r="I469" i="5"/>
  <c r="J469" i="5"/>
  <c r="E469" i="5"/>
  <c r="X469" i="5" s="1"/>
  <c r="R429" i="5"/>
  <c r="H429" i="5"/>
  <c r="J429" i="5"/>
  <c r="E429" i="5"/>
  <c r="X429" i="5" s="1"/>
  <c r="F429" i="5"/>
  <c r="R413" i="5"/>
  <c r="R357" i="5"/>
  <c r="H357" i="5"/>
  <c r="I357" i="5"/>
  <c r="J357" i="5"/>
  <c r="E357" i="5"/>
  <c r="X357" i="5" s="1"/>
  <c r="F357" i="5"/>
  <c r="R349" i="5"/>
  <c r="H349" i="5"/>
  <c r="J349" i="5"/>
  <c r="E349" i="5"/>
  <c r="X349" i="5" s="1"/>
  <c r="F349" i="5"/>
  <c r="H337" i="5"/>
  <c r="R333" i="5"/>
  <c r="H333" i="5"/>
  <c r="J333" i="5"/>
  <c r="E333" i="5"/>
  <c r="X333" i="5" s="1"/>
  <c r="F333" i="5"/>
  <c r="R293" i="5"/>
  <c r="H293" i="5"/>
  <c r="J293" i="5"/>
  <c r="E293" i="5"/>
  <c r="X293" i="5" s="1"/>
  <c r="F293" i="5"/>
  <c r="R285" i="5"/>
  <c r="H285" i="5"/>
  <c r="I285" i="5"/>
  <c r="J285" i="5"/>
  <c r="E285" i="5"/>
  <c r="X285" i="5" s="1"/>
  <c r="F285" i="5"/>
  <c r="F277" i="5"/>
  <c r="E257" i="5"/>
  <c r="X257" i="5" s="1"/>
  <c r="J253" i="5"/>
  <c r="I231" i="5"/>
  <c r="F36" i="6"/>
  <c r="H36" i="6"/>
  <c r="D36" i="6" s="1"/>
  <c r="F26" i="6"/>
  <c r="H26" i="6"/>
  <c r="D26" i="6" s="1"/>
  <c r="F31" i="6"/>
  <c r="H31" i="6" s="1"/>
  <c r="D31" i="6" s="1"/>
  <c r="F41" i="6"/>
  <c r="H41" i="6" s="1"/>
  <c r="D41" i="6" s="1"/>
  <c r="H21" i="6"/>
  <c r="D21" i="6" s="1"/>
  <c r="J2365" i="5"/>
  <c r="J2051" i="5"/>
  <c r="H1641" i="5"/>
  <c r="E1609" i="5"/>
  <c r="X1609" i="5" s="1"/>
  <c r="H1569" i="5"/>
  <c r="J1545" i="5"/>
  <c r="F1545" i="5"/>
  <c r="R1545" i="5"/>
  <c r="E1545" i="5"/>
  <c r="X1545" i="5" s="1"/>
  <c r="H1545" i="5"/>
  <c r="H1473" i="5"/>
  <c r="I1441" i="5"/>
  <c r="H1667" i="5"/>
  <c r="I1695" i="5"/>
  <c r="E1695" i="5"/>
  <c r="X1695" i="5" s="1"/>
  <c r="F1695" i="5"/>
  <c r="H1695" i="5"/>
  <c r="F1663"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F963" i="5"/>
  <c r="I658" i="5"/>
  <c r="E658" i="5"/>
  <c r="X658" i="5" s="1"/>
  <c r="R658" i="5"/>
  <c r="F658" i="5"/>
  <c r="H658" i="5"/>
  <c r="J658" i="5"/>
  <c r="H491" i="5"/>
  <c r="J459" i="5"/>
  <c r="R387" i="5"/>
  <c r="J387" i="5"/>
  <c r="E387" i="5"/>
  <c r="X387" i="5" s="1"/>
  <c r="F387" i="5"/>
  <c r="H387" i="5"/>
  <c r="I387" i="5"/>
  <c r="J291" i="5"/>
  <c r="E291" i="5"/>
  <c r="X291" i="5" s="1"/>
  <c r="F291" i="5"/>
  <c r="H291" i="5"/>
  <c r="I651" i="5"/>
  <c r="E651" i="5"/>
  <c r="X651" i="5" s="1"/>
  <c r="F651" i="5"/>
  <c r="R619" i="5"/>
  <c r="I619" i="5"/>
  <c r="H619" i="5"/>
  <c r="R541" i="5"/>
  <c r="H541" i="5"/>
  <c r="I541" i="5"/>
  <c r="J541" i="5"/>
  <c r="E541" i="5"/>
  <c r="X541" i="5" s="1"/>
  <c r="F541" i="5"/>
  <c r="R533" i="5"/>
  <c r="H533" i="5"/>
  <c r="J533" i="5"/>
  <c r="E533" i="5"/>
  <c r="X533" i="5" s="1"/>
  <c r="F533" i="5"/>
  <c r="H529" i="5"/>
  <c r="R525" i="5"/>
  <c r="H525" i="5"/>
  <c r="J525" i="5"/>
  <c r="E525" i="5"/>
  <c r="X525" i="5" s="1"/>
  <c r="F525" i="5"/>
  <c r="H505" i="5"/>
  <c r="I505" i="5"/>
  <c r="J505" i="5"/>
  <c r="E505" i="5"/>
  <c r="X505" i="5" s="1"/>
  <c r="F505" i="5"/>
  <c r="R501" i="5"/>
  <c r="H501" i="5"/>
  <c r="I501" i="5"/>
  <c r="J501" i="5"/>
  <c r="E501" i="5"/>
  <c r="X501" i="5" s="1"/>
  <c r="F501" i="5"/>
  <c r="J457" i="5"/>
  <c r="H425" i="5"/>
  <c r="J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R169" i="5"/>
  <c r="E153" i="5"/>
  <c r="X153" i="5" s="1"/>
  <c r="R145" i="5"/>
  <c r="H145" i="5"/>
  <c r="F137" i="5"/>
  <c r="I129" i="5"/>
  <c r="E129" i="5"/>
  <c r="X129" i="5" s="1"/>
  <c r="J129" i="5"/>
  <c r="F129" i="5"/>
  <c r="R129" i="5"/>
  <c r="H129" i="5"/>
  <c r="J121" i="5"/>
  <c r="R121" i="5"/>
  <c r="H121" i="5"/>
  <c r="I113" i="5"/>
  <c r="E113" i="5"/>
  <c r="X113" i="5" s="1"/>
  <c r="J113" i="5"/>
  <c r="F113" i="5"/>
  <c r="R113" i="5"/>
  <c r="H113" i="5"/>
  <c r="F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G1517" i="5"/>
  <c r="G1324" i="5"/>
  <c r="G1292" i="5"/>
  <c r="G1260" i="5"/>
  <c r="G1244" i="5"/>
  <c r="G1228" i="5"/>
  <c r="G1196" i="5"/>
  <c r="G535" i="5"/>
  <c r="G543" i="5"/>
  <c r="G463" i="5"/>
  <c r="G443" i="5"/>
  <c r="G387" i="5"/>
  <c r="G455" i="5"/>
  <c r="G383" i="5"/>
  <c r="J1647" i="5"/>
  <c r="J1639" i="5"/>
  <c r="F1639" i="5"/>
  <c r="R1639" i="5"/>
  <c r="E1639" i="5"/>
  <c r="X1639" i="5" s="1"/>
  <c r="H1639" i="5"/>
  <c r="I1639" i="5"/>
  <c r="J1631" i="5"/>
  <c r="F1631" i="5"/>
  <c r="R1631" i="5"/>
  <c r="H1631" i="5"/>
  <c r="J1623" i="5"/>
  <c r="F1623" i="5"/>
  <c r="R1623" i="5"/>
  <c r="H1623" i="5"/>
  <c r="I1623" i="5"/>
  <c r="R1599" i="5"/>
  <c r="H1575" i="5"/>
  <c r="J1567" i="5"/>
  <c r="F1567" i="5"/>
  <c r="E1567" i="5"/>
  <c r="X1567" i="5" s="1"/>
  <c r="H1567" i="5"/>
  <c r="I1567" i="5"/>
  <c r="J1559" i="5"/>
  <c r="F1559" i="5"/>
  <c r="R1559" i="5"/>
  <c r="E1559" i="5"/>
  <c r="X1559" i="5" s="1"/>
  <c r="I1559" i="5"/>
  <c r="R1551" i="5"/>
  <c r="F1527" i="5"/>
  <c r="R1527" i="5"/>
  <c r="H1519" i="5"/>
  <c r="J1493" i="5"/>
  <c r="F1445" i="5"/>
  <c r="R1429" i="5"/>
  <c r="H1429" i="5"/>
  <c r="I1429" i="5"/>
  <c r="J1429" i="5"/>
  <c r="E1429" i="5"/>
  <c r="X1429" i="5" s="1"/>
  <c r="F1429" i="5"/>
  <c r="I1705" i="5"/>
  <c r="J1705" i="5"/>
  <c r="R1705" i="5"/>
  <c r="H1705" i="5"/>
  <c r="I1697" i="5"/>
  <c r="R1697" i="5"/>
  <c r="R1689" i="5"/>
  <c r="R1511" i="5"/>
  <c r="J1511" i="5"/>
  <c r="E1511" i="5"/>
  <c r="X1511" i="5" s="1"/>
  <c r="F1511" i="5"/>
  <c r="H1511" i="5"/>
  <c r="I1511" i="5"/>
  <c r="R1336" i="5"/>
  <c r="J1320" i="5"/>
  <c r="E1320" i="5"/>
  <c r="X1320" i="5" s="1"/>
  <c r="I1304" i="5"/>
  <c r="R1288" i="5"/>
  <c r="E1272" i="5"/>
  <c r="X1272" i="5" s="1"/>
  <c r="E1264" i="5"/>
  <c r="X1264" i="5" s="1"/>
  <c r="J1256" i="5"/>
  <c r="E1256" i="5"/>
  <c r="X1256" i="5" s="1"/>
  <c r="F1240" i="5"/>
  <c r="J1224" i="5"/>
  <c r="E1224" i="5"/>
  <c r="X1224" i="5" s="1"/>
  <c r="E1208" i="5"/>
  <c r="X1208" i="5" s="1"/>
  <c r="F1192" i="5"/>
  <c r="H1192" i="5"/>
  <c r="H1184" i="5"/>
  <c r="H1081" i="5"/>
  <c r="R1073" i="5"/>
  <c r="J1065" i="5"/>
  <c r="F1065" i="5"/>
  <c r="F1025" i="5"/>
  <c r="R1025" i="5"/>
  <c r="E1025" i="5"/>
  <c r="X1025" i="5" s="1"/>
  <c r="H1025" i="5"/>
  <c r="I1025" i="5"/>
  <c r="I1009" i="5"/>
  <c r="J1001" i="5"/>
  <c r="F1001" i="5"/>
  <c r="R1001" i="5"/>
  <c r="E1001" i="5"/>
  <c r="X1001" i="5" s="1"/>
  <c r="H1001" i="5"/>
  <c r="I1001" i="5"/>
  <c r="H993"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R547" i="5"/>
  <c r="J547" i="5"/>
  <c r="F547" i="5"/>
  <c r="H547" i="5"/>
  <c r="J527" i="5"/>
  <c r="R499" i="5"/>
  <c r="J499" i="5"/>
  <c r="F499" i="5"/>
  <c r="H499" i="5"/>
  <c r="I499" i="5"/>
  <c r="J379" i="5"/>
  <c r="E379" i="5"/>
  <c r="X379" i="5" s="1"/>
  <c r="F379" i="5"/>
  <c r="I379" i="5"/>
  <c r="E271" i="5"/>
  <c r="X271" i="5" s="1"/>
  <c r="J961" i="5"/>
  <c r="F961" i="5"/>
  <c r="R961" i="5"/>
  <c r="E961" i="5"/>
  <c r="X961" i="5" s="1"/>
  <c r="H961" i="5"/>
  <c r="I961" i="5"/>
  <c r="H929" i="5"/>
  <c r="F897" i="5"/>
  <c r="J881" i="5"/>
  <c r="F881" i="5"/>
  <c r="R881" i="5"/>
  <c r="H881" i="5"/>
  <c r="F865" i="5"/>
  <c r="R865" i="5"/>
  <c r="E865" i="5"/>
  <c r="X865" i="5" s="1"/>
  <c r="H865" i="5"/>
  <c r="J833" i="5"/>
  <c r="E817" i="5"/>
  <c r="X817" i="5" s="1"/>
  <c r="F785" i="5"/>
  <c r="R643" i="5"/>
  <c r="I643" i="5"/>
  <c r="E643" i="5"/>
  <c r="X643" i="5" s="1"/>
  <c r="F643" i="5"/>
  <c r="H643" i="5"/>
  <c r="J643" i="5"/>
  <c r="H611" i="5"/>
  <c r="I579" i="5"/>
  <c r="R497" i="5"/>
  <c r="H497" i="5"/>
  <c r="I497" i="5"/>
  <c r="J497" i="5"/>
  <c r="E497" i="5"/>
  <c r="X497" i="5" s="1"/>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J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R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I39" i="5"/>
  <c r="E39" i="5"/>
  <c r="X39" i="5" s="1"/>
  <c r="J39" i="5"/>
  <c r="F39" i="5"/>
  <c r="R39" i="5"/>
  <c r="H39" i="5"/>
  <c r="E31" i="5"/>
  <c r="X31" i="5" s="1"/>
  <c r="G1611" i="5"/>
  <c r="G1595" i="5"/>
  <c r="G1579" i="5"/>
  <c r="G1069" i="5"/>
  <c r="G1061" i="5"/>
  <c r="G1053" i="5"/>
  <c r="G1013" i="5"/>
  <c r="G1005" i="5"/>
  <c r="G973" i="5"/>
  <c r="G965" i="5"/>
  <c r="G1511" i="5"/>
  <c r="G545" i="5"/>
  <c r="G497" i="5"/>
  <c r="G469" i="5"/>
  <c r="G449" i="5"/>
  <c r="G445" i="5"/>
  <c r="G429" i="5"/>
  <c r="G385" i="5"/>
  <c r="G377" i="5"/>
  <c r="G373" i="5"/>
  <c r="G357" i="5"/>
  <c r="G349" i="5"/>
  <c r="G333" i="5"/>
  <c r="G317" i="5"/>
  <c r="G313" i="5"/>
  <c r="G293" i="5"/>
  <c r="G285" i="5"/>
  <c r="G245" i="5"/>
  <c r="G706" i="5"/>
  <c r="G690" i="5"/>
  <c r="G609" i="5"/>
  <c r="G577" i="5"/>
  <c r="G619" i="5"/>
  <c r="G211" i="5"/>
  <c r="G187" i="5"/>
  <c r="G171" i="5"/>
  <c r="G163" i="5"/>
  <c r="G155" i="5"/>
  <c r="G139" i="5"/>
  <c r="G123" i="5"/>
  <c r="G107" i="5"/>
  <c r="G99" i="5"/>
  <c r="G91" i="5"/>
  <c r="G59" i="5"/>
  <c r="H280" i="5"/>
  <c r="R927" i="5"/>
  <c r="H927" i="5"/>
  <c r="F927" i="5"/>
  <c r="I827" i="5"/>
  <c r="J827" i="5"/>
  <c r="G2384" i="5"/>
  <c r="R2384" i="5"/>
  <c r="R2160" i="5"/>
  <c r="I2160" i="5"/>
  <c r="H2160" i="5"/>
  <c r="F2160" i="5"/>
  <c r="J280" i="5"/>
  <c r="G2091" i="5"/>
  <c r="H2091" i="5"/>
  <c r="J2091" i="5"/>
  <c r="G2181" i="5"/>
  <c r="I2181" i="5"/>
  <c r="R807" i="5"/>
  <c r="G807" i="5"/>
  <c r="E807" i="5"/>
  <c r="X807" i="5" s="1"/>
  <c r="H807" i="5"/>
  <c r="J807" i="5"/>
  <c r="G280" i="5"/>
  <c r="E843" i="5"/>
  <c r="X843" i="5" s="1"/>
  <c r="J843" i="5"/>
  <c r="I2472" i="5"/>
  <c r="E2472" i="5"/>
  <c r="X2472" i="5" s="1"/>
  <c r="J2472" i="5"/>
  <c r="J2030" i="5"/>
  <c r="I2030" i="5"/>
  <c r="R280" i="5"/>
  <c r="T429" i="5"/>
  <c r="J735" i="5"/>
  <c r="S477" i="5"/>
  <c r="S391" i="5"/>
  <c r="E384" i="5"/>
  <c r="X384" i="5" s="1"/>
  <c r="G219" i="5"/>
  <c r="I600" i="5"/>
  <c r="G519" i="5"/>
  <c r="E640" i="5"/>
  <c r="X640" i="5" s="1"/>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T1577" i="5"/>
  <c r="R584" i="5"/>
  <c r="E519" i="5"/>
  <c r="X519" i="5" s="1"/>
  <c r="E367" i="5"/>
  <c r="X367" i="5" s="1"/>
  <c r="H208" i="5"/>
  <c r="R156" i="5"/>
  <c r="H144" i="5"/>
  <c r="H86" i="5"/>
  <c r="F1548" i="5"/>
  <c r="S989" i="5"/>
  <c r="F1076" i="5"/>
  <c r="AB532" i="5"/>
  <c r="J440" i="5"/>
  <c r="J1335" i="5"/>
  <c r="H916" i="5"/>
  <c r="S947" i="5"/>
  <c r="T464" i="5"/>
  <c r="S626" i="5"/>
  <c r="R1315" i="5"/>
  <c r="F1664" i="5"/>
  <c r="T1659" i="5"/>
  <c r="T965" i="5"/>
  <c r="T1419" i="5"/>
  <c r="T698" i="5"/>
  <c r="E952" i="5"/>
  <c r="X952" i="5" s="1"/>
  <c r="T611" i="5"/>
  <c r="J124" i="5"/>
  <c r="F124" i="5"/>
  <c r="E580" i="5"/>
  <c r="X580" i="5" s="1"/>
  <c r="E372" i="5"/>
  <c r="X372" i="5" s="1"/>
  <c r="S378" i="5"/>
  <c r="G600" i="5"/>
  <c r="E584" i="5"/>
  <c r="X584" i="5" s="1"/>
  <c r="H219" i="5"/>
  <c r="J519" i="5"/>
  <c r="J367" i="5"/>
  <c r="R144" i="5"/>
  <c r="E92" i="5"/>
  <c r="X92" i="5" s="1"/>
  <c r="AB1732" i="5"/>
  <c r="H1456" i="5"/>
  <c r="S1270" i="5"/>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J1612" i="5"/>
  <c r="F1456" i="5"/>
  <c r="J1536" i="5"/>
  <c r="T1270" i="5"/>
  <c r="G1315" i="5"/>
  <c r="S677" i="5"/>
  <c r="G1000" i="5"/>
  <c r="E940" i="5"/>
  <c r="X940" i="5" s="1"/>
  <c r="G1076" i="5"/>
  <c r="R384" i="5"/>
  <c r="S150" i="5"/>
  <c r="S656" i="5"/>
  <c r="T263" i="5"/>
  <c r="H1315" i="5"/>
  <c r="S161" i="5"/>
  <c r="S879" i="5"/>
  <c r="S543" i="5"/>
  <c r="S799" i="5"/>
  <c r="AB1519" i="5"/>
  <c r="T1531" i="5"/>
  <c r="T156" i="5"/>
  <c r="T323" i="5"/>
  <c r="S323" i="5"/>
  <c r="T756" i="5"/>
  <c r="S756" i="5"/>
  <c r="G952" i="5"/>
  <c r="J952" i="5"/>
  <c r="T1123" i="5"/>
  <c r="S1123" i="5"/>
  <c r="R1136" i="5"/>
  <c r="F1136"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G15" i="6"/>
  <c r="H15" i="6" s="1"/>
  <c r="S96" i="5"/>
  <c r="AB96" i="5"/>
  <c r="I148" i="5"/>
  <c r="H148" i="5"/>
  <c r="T177" i="5"/>
  <c r="AB177" i="5"/>
  <c r="T183" i="5"/>
  <c r="AB183"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S303" i="5"/>
  <c r="T303" i="5"/>
  <c r="T348" i="5"/>
  <c r="AB348" i="5"/>
  <c r="T354" i="5"/>
  <c r="S354" i="5"/>
  <c r="T360" i="5"/>
  <c r="AB360" i="5"/>
  <c r="T366" i="5"/>
  <c r="S366" i="5"/>
  <c r="S371" i="5"/>
  <c r="T371" i="5"/>
  <c r="I375" i="5"/>
  <c r="F375" i="5"/>
  <c r="H375" i="5"/>
  <c r="G375" i="5"/>
  <c r="R375" i="5"/>
  <c r="E382" i="5"/>
  <c r="X382" i="5" s="1"/>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T474" i="5"/>
  <c r="S474" i="5"/>
  <c r="AB480" i="5"/>
  <c r="T480" i="5"/>
  <c r="S493" i="5"/>
  <c r="T493" i="5"/>
  <c r="AB493" i="5"/>
  <c r="T505" i="5"/>
  <c r="AB505" i="5"/>
  <c r="S511" i="5"/>
  <c r="T511" i="5"/>
  <c r="T518" i="5"/>
  <c r="AB518"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S619" i="5"/>
  <c r="T619" i="5"/>
  <c r="AB619" i="5"/>
  <c r="T624" i="5"/>
  <c r="S624" i="5"/>
  <c r="AB645" i="5"/>
  <c r="S645" i="5"/>
  <c r="T645" i="5"/>
  <c r="T649" i="5"/>
  <c r="R654" i="5"/>
  <c r="J654" i="5"/>
  <c r="F654" i="5"/>
  <c r="H654" i="5"/>
  <c r="G654" i="5"/>
  <c r="T660" i="5"/>
  <c r="S660" i="5"/>
  <c r="AB660" i="5"/>
  <c r="I664" i="5"/>
  <c r="E664" i="5"/>
  <c r="X664" i="5" s="1"/>
  <c r="G664" i="5"/>
  <c r="R664" i="5"/>
  <c r="F664" i="5"/>
  <c r="R669" i="5"/>
  <c r="T675" i="5"/>
  <c r="S675" i="5"/>
  <c r="T680" i="5"/>
  <c r="AB680" i="5"/>
  <c r="S691" i="5"/>
  <c r="T691" i="5"/>
  <c r="AB712" i="5"/>
  <c r="S712" i="5"/>
  <c r="T712" i="5"/>
  <c r="S723" i="5"/>
  <c r="T723" i="5"/>
  <c r="S728" i="5"/>
  <c r="T728" i="5"/>
  <c r="AB728" i="5"/>
  <c r="S773" i="5"/>
  <c r="AB773" i="5"/>
  <c r="S809" i="5"/>
  <c r="AB809" i="5"/>
  <c r="T816" i="5"/>
  <c r="S816"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H1756" i="5"/>
  <c r="R1760" i="5"/>
  <c r="H1760" i="5"/>
  <c r="E1760" i="5"/>
  <c r="X1760" i="5" s="1"/>
  <c r="T1788" i="5"/>
  <c r="S1788" i="5"/>
  <c r="AB1788"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S2471" i="5"/>
  <c r="G2380" i="5"/>
  <c r="E2380" i="5"/>
  <c r="X2380" i="5" s="1"/>
  <c r="H2380" i="5"/>
  <c r="I2380" i="5"/>
  <c r="J2380" i="5"/>
  <c r="G2334" i="5"/>
  <c r="J2334" i="5"/>
  <c r="E2334" i="5"/>
  <c r="X2334" i="5" s="1"/>
  <c r="H2334" i="5"/>
  <c r="F2334" i="5"/>
  <c r="I2334" i="5"/>
  <c r="J2003" i="5"/>
  <c r="H2003" i="5"/>
  <c r="G2003" i="5"/>
  <c r="I2003" i="5"/>
  <c r="R2003" i="5"/>
  <c r="S420" i="5"/>
  <c r="AB371" i="5"/>
  <c r="G200" i="5"/>
  <c r="AB172" i="5"/>
  <c r="AB56" i="5"/>
  <c r="AB62" i="5"/>
  <c r="AB73" i="5"/>
  <c r="AB79" i="5"/>
  <c r="AB85" i="5"/>
  <c r="R108" i="5"/>
  <c r="I108" i="5"/>
  <c r="S120" i="5"/>
  <c r="AB120" i="5"/>
  <c r="R172" i="5"/>
  <c r="I172" i="5"/>
  <c r="T178" i="5"/>
  <c r="S178" i="5"/>
  <c r="S184" i="5"/>
  <c r="AB184" i="5"/>
  <c r="T184" i="5"/>
  <c r="T190" i="5"/>
  <c r="S190" i="5"/>
  <c r="AB190" i="5"/>
  <c r="T201" i="5"/>
  <c r="AB201" i="5"/>
  <c r="S201" i="5"/>
  <c r="T213" i="5"/>
  <c r="AB213"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R315" i="5"/>
  <c r="J315" i="5"/>
  <c r="E315" i="5"/>
  <c r="X315" i="5" s="1"/>
  <c r="F315" i="5"/>
  <c r="H315" i="5"/>
  <c r="T322" i="5"/>
  <c r="S322" i="5"/>
  <c r="S329" i="5"/>
  <c r="T329"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7" i="5"/>
  <c r="S407" i="5"/>
  <c r="T414" i="5"/>
  <c r="S414" i="5"/>
  <c r="AB414" i="5"/>
  <c r="S421" i="5"/>
  <c r="AB421" i="5"/>
  <c r="T421" i="5"/>
  <c r="T428" i="5"/>
  <c r="AB428" i="5"/>
  <c r="T433" i="5"/>
  <c r="S433" i="5"/>
  <c r="S439" i="5"/>
  <c r="T439" i="5"/>
  <c r="S445" i="5"/>
  <c r="AB445" i="5"/>
  <c r="T450" i="5"/>
  <c r="S450" i="5"/>
  <c r="AB457" i="5"/>
  <c r="T457" i="5"/>
  <c r="S457"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S873" i="5"/>
  <c r="AB873" i="5"/>
  <c r="T903" i="5"/>
  <c r="S903" i="5"/>
  <c r="S929" i="5"/>
  <c r="AB929" i="5"/>
  <c r="T940" i="5"/>
  <c r="AB940" i="5"/>
  <c r="S940" i="5"/>
  <c r="AB945" i="5"/>
  <c r="S945" i="5"/>
  <c r="T952"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409" i="5"/>
  <c r="S1409" i="5"/>
  <c r="T1423" i="5"/>
  <c r="S1423" i="5"/>
  <c r="T1443" i="5"/>
  <c r="S1443" i="5"/>
  <c r="T1455" i="5"/>
  <c r="S1455" i="5"/>
  <c r="AB1455" i="5"/>
  <c r="T1468" i="5"/>
  <c r="AB1468" i="5"/>
  <c r="S1489" i="5"/>
  <c r="T1489" i="5"/>
  <c r="AB1489" i="5"/>
  <c r="T1496" i="5"/>
  <c r="AB1496" i="5"/>
  <c r="T1503" i="5"/>
  <c r="S1503" i="5"/>
  <c r="S1529" i="5"/>
  <c r="T1529" i="5"/>
  <c r="S1535" i="5"/>
  <c r="AB1547" i="5"/>
  <c r="S1547" i="5"/>
  <c r="T1547" i="5"/>
  <c r="S1593" i="5"/>
  <c r="T1593" i="5"/>
  <c r="AB1593" i="5"/>
  <c r="AB1599" i="5"/>
  <c r="T1605" i="5"/>
  <c r="T1611" i="5"/>
  <c r="AB1611" i="5"/>
  <c r="S1611" i="5"/>
  <c r="S1657" i="5"/>
  <c r="T1657" i="5"/>
  <c r="S1663" i="5"/>
  <c r="T1697" i="5"/>
  <c r="S1697" i="5"/>
  <c r="T1703" i="5"/>
  <c r="AB1703" i="5"/>
  <c r="S1703" i="5"/>
  <c r="T1744" i="5"/>
  <c r="AB1744" i="5"/>
  <c r="T1872" i="5"/>
  <c r="S1872" i="5"/>
  <c r="AB1872" i="5"/>
  <c r="S2043" i="5"/>
  <c r="T2043" i="5"/>
  <c r="R2205" i="5"/>
  <c r="H2205" i="5"/>
  <c r="F2240" i="5"/>
  <c r="I2240" i="5"/>
  <c r="G2240" i="5"/>
  <c r="T2327" i="5"/>
  <c r="S2327" i="5"/>
  <c r="S2349" i="5"/>
  <c r="T2379" i="5"/>
  <c r="S2379" i="5"/>
  <c r="AB2398" i="5"/>
  <c r="T2398" i="5"/>
  <c r="S2426" i="5"/>
  <c r="T2426" i="5"/>
  <c r="S2457" i="5"/>
  <c r="T2457" i="5"/>
  <c r="F2055" i="5"/>
  <c r="S400" i="5"/>
  <c r="F406" i="5"/>
  <c r="E375" i="5"/>
  <c r="X375" i="5" s="1"/>
  <c r="E206" i="5"/>
  <c r="X206" i="5" s="1"/>
  <c r="AB389" i="5"/>
  <c r="S389" i="5"/>
  <c r="H382" i="5"/>
  <c r="F232" i="5"/>
  <c r="E406" i="5"/>
  <c r="X406" i="5" s="1"/>
  <c r="G315"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E438" i="5"/>
  <c r="X438" i="5" s="1"/>
  <c r="I200" i="5"/>
  <c r="H255" i="5"/>
  <c r="J1056" i="5"/>
  <c r="S177" i="5"/>
  <c r="T987" i="5"/>
  <c r="F840" i="5"/>
  <c r="J840" i="5"/>
  <c r="S144" i="5"/>
  <c r="T144" i="5"/>
  <c r="AB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H1445" i="5"/>
  <c r="R1509" i="5"/>
  <c r="R537"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J1047" i="5"/>
  <c r="G1031" i="5"/>
  <c r="F76" i="5"/>
  <c r="AB397" i="5"/>
  <c r="AB401" i="5"/>
  <c r="T481" i="5"/>
  <c r="J671" i="5"/>
  <c r="S249" i="5"/>
  <c r="S495" i="5"/>
  <c r="E1537" i="5"/>
  <c r="X1537" i="5" s="1"/>
  <c r="F1553" i="5"/>
  <c r="H1601" i="5"/>
  <c r="J1284" i="5"/>
  <c r="G967" i="5"/>
  <c r="J1467" i="5"/>
  <c r="G983" i="5"/>
  <c r="I1031" i="5"/>
  <c r="F1537" i="5"/>
  <c r="J1601" i="5"/>
  <c r="F1252" i="5"/>
  <c r="I967" i="5"/>
  <c r="I983" i="5"/>
  <c r="R1015" i="5"/>
  <c r="R1031" i="5"/>
  <c r="AB258" i="5"/>
  <c r="AB482" i="5"/>
  <c r="G1471" i="5"/>
  <c r="I809" i="5"/>
  <c r="J941" i="5"/>
  <c r="R271" i="5"/>
  <c r="E499" i="5"/>
  <c r="X499" i="5" s="1"/>
  <c r="R680" i="5"/>
  <c r="I525" i="5"/>
  <c r="R651" i="5"/>
  <c r="R1011" i="5"/>
  <c r="J1043" i="5"/>
  <c r="R1075" i="5"/>
  <c r="J1695" i="5"/>
  <c r="E1569" i="5"/>
  <c r="X1569" i="5" s="1"/>
  <c r="I1617" i="5"/>
  <c r="H1633" i="5"/>
  <c r="F493" i="5"/>
  <c r="E967" i="5"/>
  <c r="X967" i="5" s="1"/>
  <c r="H1613" i="5"/>
  <c r="E983" i="5"/>
  <c r="X983" i="5" s="1"/>
  <c r="G1047" i="5"/>
  <c r="E999" i="5"/>
  <c r="X999" i="5" s="1"/>
  <c r="AB325" i="5"/>
  <c r="T413" i="5"/>
  <c r="R288" i="5"/>
  <c r="T463" i="5"/>
  <c r="AB706" i="5"/>
  <c r="H1047" i="5"/>
  <c r="I1445" i="5"/>
  <c r="I1509" i="5"/>
  <c r="R1617" i="5"/>
  <c r="I271" i="5"/>
  <c r="I547" i="5"/>
  <c r="J651"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J2094" i="5"/>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I539" i="5"/>
  <c r="I100" i="5"/>
  <c r="I88" i="5"/>
  <c r="H2204" i="5"/>
  <c r="I1985" i="5"/>
  <c r="R1785" i="5"/>
  <c r="F2011" i="5"/>
  <c r="E867" i="5"/>
  <c r="X867" i="5" s="1"/>
  <c r="G164" i="5"/>
  <c r="G539" i="5"/>
  <c r="E296" i="5"/>
  <c r="X296" i="5" s="1"/>
  <c r="H88" i="5"/>
  <c r="R2011" i="5"/>
  <c r="G392" i="5"/>
  <c r="H43" i="5"/>
  <c r="G43"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E1468" i="5"/>
  <c r="X1468" i="5" s="1"/>
  <c r="I1468" i="5"/>
  <c r="G1943" i="5"/>
  <c r="R1943" i="5"/>
  <c r="I1943" i="5"/>
  <c r="G2256" i="5"/>
  <c r="R2256"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H1857" i="5"/>
  <c r="G1713" i="5"/>
  <c r="G1404" i="5"/>
  <c r="R1448" i="5"/>
  <c r="J1564" i="5"/>
  <c r="R1713" i="5"/>
  <c r="F1080" i="5"/>
  <c r="F1016" i="5"/>
  <c r="E896" i="5"/>
  <c r="X896" i="5" s="1"/>
  <c r="G2068" i="5"/>
  <c r="G1748" i="5"/>
  <c r="H1824" i="5"/>
  <c r="H1820" i="5"/>
  <c r="R2240" i="5"/>
  <c r="R2119" i="5"/>
  <c r="R559" i="5"/>
  <c r="E599" i="5"/>
  <c r="X599" i="5" s="1"/>
  <c r="J487" i="5"/>
  <c r="J645" i="5"/>
  <c r="J355" i="5"/>
  <c r="H223" i="5"/>
  <c r="J511" i="5"/>
  <c r="E184" i="5"/>
  <c r="X184" i="5" s="1"/>
  <c r="R120" i="5"/>
  <c r="G2393" i="5"/>
  <c r="R2292" i="5"/>
  <c r="F2406" i="5"/>
  <c r="R2068" i="5"/>
  <c r="G1852" i="5"/>
  <c r="G1824" i="5"/>
  <c r="G1792" i="5"/>
  <c r="F1448" i="5"/>
  <c r="F1564" i="5"/>
  <c r="G1448" i="5"/>
  <c r="G835" i="5"/>
  <c r="R1140" i="5"/>
  <c r="F1369" i="5"/>
  <c r="E1273" i="5"/>
  <c r="X1273" i="5" s="1"/>
  <c r="J1080" i="5"/>
  <c r="J1016" i="5"/>
  <c r="J896" i="5"/>
  <c r="H589" i="5"/>
  <c r="G1788" i="5"/>
  <c r="I599" i="5"/>
  <c r="H645" i="5"/>
  <c r="R223" i="5"/>
  <c r="R511" i="5"/>
  <c r="I184" i="5"/>
  <c r="E68" i="5"/>
  <c r="X68" i="5" s="1"/>
  <c r="F2068" i="5"/>
  <c r="I2068" i="5"/>
  <c r="G1752" i="5"/>
  <c r="J1628" i="5"/>
  <c r="J1329" i="5"/>
  <c r="G1140" i="5"/>
  <c r="I1273" i="5"/>
  <c r="H896" i="5"/>
  <c r="R1283" i="5"/>
  <c r="J196" i="5"/>
  <c r="H1752" i="5"/>
  <c r="G1339" i="5"/>
  <c r="G1820" i="5"/>
  <c r="E1153" i="5"/>
  <c r="X1153" i="5" s="1"/>
  <c r="E1852" i="5"/>
  <c r="X1852" i="5" s="1"/>
  <c r="R342" i="5"/>
  <c r="G639" i="5"/>
  <c r="F639" i="5"/>
  <c r="E624" i="5"/>
  <c r="X624" i="5" s="1"/>
  <c r="E310" i="5"/>
  <c r="X310" i="5" s="1"/>
  <c r="R599" i="5"/>
  <c r="I275" i="5"/>
  <c r="F645" i="5"/>
  <c r="F223" i="5"/>
  <c r="H184" i="5"/>
  <c r="I68" i="5"/>
  <c r="I56" i="5"/>
  <c r="E2292" i="5"/>
  <c r="X2292" i="5" s="1"/>
  <c r="R2199" i="5"/>
  <c r="E2406" i="5"/>
  <c r="X2406" i="5" s="1"/>
  <c r="H2240" i="5"/>
  <c r="G2205" i="5"/>
  <c r="G2119" i="5"/>
  <c r="R1857"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J184" i="5"/>
  <c r="E1824" i="5"/>
  <c r="X1824" i="5" s="1"/>
  <c r="J32" i="5"/>
  <c r="G891" i="5"/>
  <c r="E1752" i="5"/>
  <c r="X1752" i="5" s="1"/>
  <c r="G192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T314" i="5"/>
  <c r="S314" i="5"/>
  <c r="G340" i="5"/>
  <c r="H340" i="5"/>
  <c r="I340" i="5"/>
  <c r="T347" i="5"/>
  <c r="S347" i="5"/>
  <c r="T359" i="5"/>
  <c r="S359" i="5"/>
  <c r="S365" i="5"/>
  <c r="T365" i="5"/>
  <c r="AB365" i="5"/>
  <c r="T370" i="5"/>
  <c r="AB370" i="5"/>
  <c r="T382" i="5"/>
  <c r="S382" i="5"/>
  <c r="AB382" i="5"/>
  <c r="S393" i="5"/>
  <c r="AB393" i="5"/>
  <c r="T393" i="5"/>
  <c r="I399" i="5"/>
  <c r="F399" i="5"/>
  <c r="H399" i="5"/>
  <c r="R399" i="5"/>
  <c r="J399" i="5"/>
  <c r="T406" i="5"/>
  <c r="S406" i="5"/>
  <c r="T419" i="5"/>
  <c r="S419" i="5"/>
  <c r="T438" i="5"/>
  <c r="AB438" i="5"/>
  <c r="S438" i="5"/>
  <c r="T444" i="5"/>
  <c r="AB444" i="5"/>
  <c r="H448" i="5"/>
  <c r="F448" i="5"/>
  <c r="R448" i="5"/>
  <c r="G448" i="5"/>
  <c r="S462"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V1354" i="5"/>
  <c r="E1354" i="5" s="1"/>
  <c r="X1354" i="5" s="1"/>
  <c r="AB1354" i="5"/>
  <c r="G1162" i="5"/>
  <c r="I1162" i="5"/>
  <c r="V1122" i="5"/>
  <c r="G1122" i="5" s="1"/>
  <c r="V1018" i="5"/>
  <c r="H1018" i="5" s="1"/>
  <c r="AB1018" i="5"/>
  <c r="V978" i="5"/>
  <c r="R978" i="5" s="1"/>
  <c r="AB978" i="5"/>
  <c r="I962" i="5"/>
  <c r="R962" i="5"/>
  <c r="H962" i="5"/>
  <c r="V874" i="5"/>
  <c r="H874" i="5" s="1"/>
  <c r="AB87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V514" i="5"/>
  <c r="R514" i="5" s="1"/>
  <c r="V490" i="5"/>
  <c r="I490" i="5" s="1"/>
  <c r="AB490" i="5"/>
  <c r="V434" i="5"/>
  <c r="E434" i="5" s="1"/>
  <c r="X434" i="5" s="1"/>
  <c r="V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E627" i="5"/>
  <c r="X627" i="5" s="1"/>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613" i="5"/>
  <c r="H1565" i="5"/>
  <c r="E1963" i="5"/>
  <c r="X1963" i="5" s="1"/>
  <c r="J2072" i="5"/>
  <c r="I2116" i="5"/>
  <c r="J1880" i="5"/>
  <c r="F2197" i="5"/>
  <c r="I2087" i="5"/>
  <c r="F1936" i="5"/>
  <c r="G399" i="5"/>
  <c r="AB222" i="5"/>
  <c r="AB285" i="5"/>
  <c r="J448" i="5"/>
  <c r="E1176" i="5"/>
  <c r="X1176" i="5" s="1"/>
  <c r="I1240" i="5"/>
  <c r="F1304" i="5"/>
  <c r="F1671" i="5"/>
  <c r="J1613" i="5"/>
  <c r="I1533" i="5"/>
  <c r="G1055"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S632" i="5"/>
  <c r="S461" i="5"/>
  <c r="T405" i="5"/>
  <c r="S497" i="5"/>
  <c r="S720" i="5"/>
  <c r="R272" i="5"/>
  <c r="F667" i="5"/>
  <c r="T437" i="5"/>
  <c r="J1193" i="5"/>
  <c r="AB1555" i="5"/>
  <c r="T747" i="5"/>
  <c r="S839" i="5"/>
  <c r="AB69" i="5"/>
  <c r="T139" i="5"/>
  <c r="S139" i="5"/>
  <c r="J228" i="5"/>
  <c r="F228" i="5"/>
  <c r="T233" i="5"/>
  <c r="AB233" i="5"/>
  <c r="T287" i="5"/>
  <c r="S287" i="5"/>
  <c r="T2313" i="5"/>
  <c r="S2313" i="5"/>
  <c r="H2256" i="5"/>
  <c r="T561" i="5"/>
  <c r="T539" i="5"/>
  <c r="AB720" i="5"/>
  <c r="H272" i="5"/>
  <c r="AB967" i="5"/>
  <c r="T653" i="5"/>
  <c r="T1485" i="5"/>
  <c r="T699" i="5"/>
  <c r="AB1432" i="5"/>
  <c r="S576" i="5"/>
  <c r="R2030" i="5"/>
  <c r="S95" i="5"/>
  <c r="T627" i="5"/>
  <c r="T647" i="5"/>
  <c r="AB641" i="5"/>
  <c r="T369" i="5"/>
  <c r="S551"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T642" i="5"/>
  <c r="S642" i="5"/>
  <c r="AB657" i="5"/>
  <c r="T657" i="5"/>
  <c r="S673" i="5"/>
  <c r="F715" i="5"/>
  <c r="J715" i="5"/>
  <c r="F747" i="5"/>
  <c r="J747" i="5"/>
  <c r="T783" i="5"/>
  <c r="S783" i="5"/>
  <c r="T955" i="5"/>
  <c r="S955" i="5"/>
  <c r="S961" i="5"/>
  <c r="T961" i="5"/>
  <c r="T1031" i="5"/>
  <c r="S1031" i="5"/>
  <c r="T1043" i="5"/>
  <c r="AB1043" i="5"/>
  <c r="F1124" i="5"/>
  <c r="J1124" i="5"/>
  <c r="S1143" i="5"/>
  <c r="S134" i="5"/>
  <c r="S145" i="5"/>
  <c r="AB336" i="5"/>
  <c r="S791" i="5"/>
  <c r="S453" i="5"/>
  <c r="T164" i="5"/>
  <c r="T665" i="5"/>
  <c r="S891" i="5"/>
  <c r="AB277" i="5"/>
  <c r="S441" i="5"/>
  <c r="T124" i="5"/>
  <c r="T277" i="5"/>
  <c r="T377" i="5"/>
  <c r="T100" i="5"/>
  <c r="S163" i="5"/>
  <c r="J88" i="5"/>
  <c r="T435" i="5"/>
  <c r="T634" i="5"/>
  <c r="T639" i="5"/>
  <c r="T451" i="5"/>
  <c r="T523" i="5"/>
  <c r="G1705" i="5"/>
  <c r="E1705" i="5"/>
  <c r="X1705" i="5" s="1"/>
  <c r="F1705" i="5"/>
  <c r="G1673" i="5"/>
  <c r="F1673" i="5"/>
  <c r="H1673" i="5"/>
  <c r="R577" i="5"/>
  <c r="E577" i="5"/>
  <c r="X577" i="5" s="1"/>
  <c r="H473" i="5"/>
  <c r="R2051" i="5"/>
  <c r="I2051" i="5"/>
  <c r="E619" i="5"/>
  <c r="X619" i="5" s="1"/>
  <c r="F619" i="5"/>
  <c r="J619" i="5"/>
  <c r="F708" i="5"/>
  <c r="G708" i="5"/>
  <c r="G672" i="5"/>
  <c r="R672" i="5"/>
  <c r="E672" i="5"/>
  <c r="X672" i="5" s="1"/>
  <c r="G291" i="5"/>
  <c r="R291" i="5"/>
  <c r="I291" i="5"/>
  <c r="G945"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E1057" i="5"/>
  <c r="X1057" i="5" s="1"/>
  <c r="I1057" i="5"/>
  <c r="H1041" i="5"/>
  <c r="G1025" i="5"/>
  <c r="J1025" i="5"/>
  <c r="G1009" i="5"/>
  <c r="R1009" i="5"/>
  <c r="H1009" i="5"/>
  <c r="G993" i="5"/>
  <c r="J993" i="5"/>
  <c r="G977" i="5"/>
  <c r="R977" i="5"/>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AB1065" i="5"/>
  <c r="T1065" i="5"/>
  <c r="S1065" i="5"/>
  <c r="T1071" i="5"/>
  <c r="S1071" i="5"/>
  <c r="T1077" i="5"/>
  <c r="AB1077" i="5"/>
  <c r="T1083" i="5"/>
  <c r="AB1083" i="5"/>
  <c r="S1083" i="5"/>
  <c r="E1087" i="5"/>
  <c r="X1087" i="5" s="1"/>
  <c r="J1087" i="5"/>
  <c r="F1087" i="5"/>
  <c r="H1087"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I1087" i="5"/>
  <c r="R1036" i="5"/>
  <c r="S990" i="5"/>
  <c r="F148" i="5"/>
  <c r="E148" i="5"/>
  <c r="X148" i="5" s="1"/>
  <c r="G148" i="5"/>
  <c r="J148" i="5"/>
  <c r="R148"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G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S97" i="5"/>
  <c r="AB477" i="5"/>
  <c r="AB281" i="5"/>
  <c r="AB61" i="5"/>
  <c r="S650" i="5"/>
  <c r="S172" i="5"/>
  <c r="T120" i="5"/>
  <c r="AB357" i="5"/>
  <c r="S579" i="5"/>
  <c r="AB97" i="5"/>
  <c r="AB409" i="5"/>
  <c r="S181" i="5"/>
  <c r="S569" i="5"/>
  <c r="T224" i="5"/>
  <c r="T70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T555" i="5"/>
  <c r="S555" i="5"/>
  <c r="AB555" i="5"/>
  <c r="T560" i="5"/>
  <c r="S560" i="5"/>
  <c r="AB560" i="5"/>
  <c r="F565" i="5"/>
  <c r="E565" i="5"/>
  <c r="X565" i="5" s="1"/>
  <c r="T570" i="5"/>
  <c r="S570" i="5"/>
  <c r="AB580" i="5"/>
  <c r="T580" i="5"/>
  <c r="S580"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F1394" i="5"/>
  <c r="R1394" i="5"/>
  <c r="I1394" i="5"/>
  <c r="R442" i="5"/>
  <c r="H442" i="5"/>
  <c r="J442" i="5"/>
  <c r="G442" i="5"/>
  <c r="F442" i="5"/>
  <c r="I442" i="5"/>
  <c r="E410" i="5"/>
  <c r="X410" i="5" s="1"/>
  <c r="J410" i="5"/>
  <c r="F410" i="5"/>
  <c r="G410" i="5"/>
  <c r="R410" i="5"/>
  <c r="H410" i="5"/>
  <c r="I314" i="5"/>
  <c r="R314" i="5"/>
  <c r="J314" i="5"/>
  <c r="E314" i="5"/>
  <c r="X314" i="5" s="1"/>
  <c r="G314" i="5"/>
  <c r="H314" i="5"/>
  <c r="I298" i="5"/>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S85" i="5"/>
  <c r="S65" i="5"/>
  <c r="S33" i="5"/>
  <c r="T32" i="5"/>
  <c r="T57" i="5"/>
  <c r="S63" i="5"/>
  <c r="S39" i="5"/>
  <c r="T53" i="5"/>
  <c r="T39" i="5"/>
  <c r="S81" i="5"/>
  <c r="S59" i="5"/>
  <c r="S53" i="5"/>
  <c r="T33" i="5"/>
  <c r="S71" i="5"/>
  <c r="T85" i="5"/>
  <c r="S31" i="5"/>
  <c r="S82" i="5"/>
  <c r="S80" i="5"/>
  <c r="T63" i="5"/>
  <c r="S43" i="5"/>
  <c r="S49" i="5"/>
  <c r="S91" i="5"/>
  <c r="T49" i="5"/>
  <c r="T88" i="5"/>
  <c r="S45" i="5"/>
  <c r="S83" i="5"/>
  <c r="T92" i="5"/>
  <c r="T37" i="5"/>
  <c r="S68" i="5"/>
  <c r="T68" i="5"/>
  <c r="T82" i="5"/>
  <c r="T87" i="5"/>
  <c r="T56" i="5"/>
  <c r="T45" i="5"/>
  <c r="T80" i="5"/>
  <c r="T91" i="5"/>
  <c r="T65" i="5"/>
  <c r="T86" i="5"/>
  <c r="H614" i="5" l="1"/>
  <c r="H1015" i="5"/>
  <c r="G472" i="5"/>
  <c r="E472" i="5"/>
  <c r="X472" i="5" s="1"/>
  <c r="I936" i="5"/>
  <c r="G936" i="5"/>
  <c r="H936" i="5"/>
  <c r="R936" i="5"/>
  <c r="E936" i="5"/>
  <c r="X936" i="5" s="1"/>
  <c r="F936" i="5"/>
  <c r="F848" i="5"/>
  <c r="I848" i="5"/>
  <c r="E848" i="5"/>
  <c r="X848" i="5" s="1"/>
  <c r="J848" i="5"/>
  <c r="G848" i="5"/>
  <c r="R848" i="5"/>
  <c r="F256" i="5"/>
  <c r="R256" i="5"/>
  <c r="E256" i="5"/>
  <c r="X256" i="5" s="1"/>
  <c r="I256" i="5"/>
  <c r="H256" i="5"/>
  <c r="E240" i="5"/>
  <c r="X240" i="5" s="1"/>
  <c r="J240" i="5"/>
  <c r="H240" i="5"/>
  <c r="R240" i="5"/>
  <c r="F240" i="5"/>
  <c r="I240" i="5"/>
  <c r="I416" i="5"/>
  <c r="G416" i="5"/>
  <c r="R1255" i="5"/>
  <c r="I1255" i="5"/>
  <c r="R1291" i="5"/>
  <c r="J1291" i="5"/>
  <c r="H815" i="5"/>
  <c r="G815" i="5"/>
  <c r="F815" i="5"/>
  <c r="E815" i="5"/>
  <c r="X815" i="5" s="1"/>
  <c r="J780" i="5"/>
  <c r="I780" i="5"/>
  <c r="E780" i="5"/>
  <c r="X780" i="5" s="1"/>
  <c r="R780" i="5"/>
  <c r="F780" i="5"/>
  <c r="G780" i="5"/>
  <c r="H780" i="5"/>
  <c r="E2124" i="5"/>
  <c r="X2124" i="5" s="1"/>
  <c r="F2124" i="5"/>
  <c r="F2140" i="5"/>
  <c r="I2140" i="5"/>
  <c r="E2140" i="5"/>
  <c r="X2140" i="5" s="1"/>
  <c r="H2140" i="5"/>
  <c r="E1923" i="5"/>
  <c r="X1923" i="5" s="1"/>
  <c r="I1923" i="5"/>
  <c r="G1923" i="5"/>
  <c r="H1923" i="5"/>
  <c r="J1923" i="5"/>
  <c r="R1923" i="5"/>
  <c r="G1927" i="5"/>
  <c r="F1927" i="5"/>
  <c r="F2032" i="5"/>
  <c r="J2032" i="5"/>
  <c r="R2032" i="5"/>
  <c r="H1496" i="5"/>
  <c r="R1496" i="5"/>
  <c r="I2231" i="5"/>
  <c r="G2231" i="5"/>
  <c r="R2231" i="5"/>
  <c r="E2231" i="5"/>
  <c r="X2231" i="5" s="1"/>
  <c r="E1872" i="5"/>
  <c r="X1872" i="5" s="1"/>
  <c r="R1872" i="5"/>
  <c r="E1388" i="5"/>
  <c r="X1388" i="5" s="1"/>
  <c r="R1388" i="5"/>
  <c r="H1388" i="5"/>
  <c r="F1388" i="5"/>
  <c r="G1388" i="5"/>
  <c r="I1388" i="5"/>
  <c r="J2494" i="5"/>
  <c r="I2494" i="5"/>
  <c r="E2494" i="5"/>
  <c r="X2494" i="5" s="1"/>
  <c r="R2494" i="5"/>
  <c r="G2494" i="5"/>
  <c r="F2494" i="5"/>
  <c r="H2494" i="5"/>
  <c r="E2479" i="5"/>
  <c r="X2479" i="5" s="1"/>
  <c r="G2479" i="5"/>
  <c r="H2479" i="5"/>
  <c r="I2463" i="5"/>
  <c r="J2463" i="5"/>
  <c r="E2463" i="5"/>
  <c r="X2463" i="5" s="1"/>
  <c r="F2463" i="5"/>
  <c r="R2463" i="5"/>
  <c r="J2446" i="5"/>
  <c r="F2446" i="5"/>
  <c r="H2446" i="5"/>
  <c r="I2446" i="5"/>
  <c r="R2446" i="5"/>
  <c r="H2411" i="5"/>
  <c r="I2411" i="5"/>
  <c r="E2411" i="5"/>
  <c r="X2411" i="5" s="1"/>
  <c r="J2411" i="5"/>
  <c r="F2411" i="5"/>
  <c r="R2411" i="5"/>
  <c r="H2398" i="5"/>
  <c r="G2398" i="5"/>
  <c r="H2379" i="5"/>
  <c r="I2379" i="5"/>
  <c r="G2379" i="5"/>
  <c r="E2379" i="5"/>
  <c r="X2379" i="5" s="1"/>
  <c r="J2379" i="5"/>
  <c r="G2323" i="5"/>
  <c r="J2323" i="5"/>
  <c r="F2323" i="5"/>
  <c r="I2323" i="5"/>
  <c r="H2323" i="5"/>
  <c r="R2323" i="5"/>
  <c r="E2323" i="5"/>
  <c r="X2323" i="5" s="1"/>
  <c r="H2303" i="5"/>
  <c r="R2303" i="5"/>
  <c r="E2303" i="5"/>
  <c r="X2303" i="5" s="1"/>
  <c r="G2303" i="5"/>
  <c r="F2303" i="5"/>
  <c r="I2303" i="5"/>
  <c r="F2287" i="5"/>
  <c r="G2287" i="5"/>
  <c r="R2287" i="5"/>
  <c r="E2287" i="5"/>
  <c r="X2287" i="5" s="1"/>
  <c r="I2287" i="5"/>
  <c r="J2287" i="5"/>
  <c r="H2271" i="5"/>
  <c r="J2271" i="5"/>
  <c r="F2271" i="5"/>
  <c r="E2259" i="5"/>
  <c r="X2259" i="5" s="1"/>
  <c r="J2259" i="5"/>
  <c r="F2259" i="5"/>
  <c r="G2259" i="5"/>
  <c r="R2259" i="5"/>
  <c r="H2259" i="5"/>
  <c r="E2235" i="5"/>
  <c r="X2235" i="5" s="1"/>
  <c r="G2235" i="5"/>
  <c r="I2235" i="5"/>
  <c r="R2235" i="5"/>
  <c r="H2235" i="5"/>
  <c r="J2235" i="5"/>
  <c r="I2214" i="5"/>
  <c r="J2214" i="5"/>
  <c r="E2214" i="5"/>
  <c r="X2214" i="5" s="1"/>
  <c r="R2214" i="5"/>
  <c r="F2214" i="5"/>
  <c r="G2214" i="5"/>
  <c r="H2214" i="5"/>
  <c r="G2201" i="5"/>
  <c r="R2201" i="5"/>
  <c r="E2201" i="5"/>
  <c r="X2201" i="5" s="1"/>
  <c r="J2201" i="5"/>
  <c r="F2201" i="5"/>
  <c r="I2201" i="5"/>
  <c r="I2182" i="5"/>
  <c r="G2182" i="5"/>
  <c r="H2182" i="5"/>
  <c r="J2182" i="5"/>
  <c r="E2182" i="5"/>
  <c r="X2182" i="5" s="1"/>
  <c r="F2182" i="5"/>
  <c r="R2167" i="5"/>
  <c r="F2167" i="5"/>
  <c r="I2167" i="5"/>
  <c r="H2167" i="5"/>
  <c r="J2167" i="5"/>
  <c r="G2167" i="5"/>
  <c r="R2149" i="5"/>
  <c r="H2149" i="5"/>
  <c r="E2121" i="5"/>
  <c r="X2121" i="5" s="1"/>
  <c r="J2121" i="5"/>
  <c r="G2121" i="5"/>
  <c r="F2121" i="5"/>
  <c r="I2121" i="5"/>
  <c r="H2094" i="5"/>
  <c r="G2094" i="5"/>
  <c r="I2094" i="5"/>
  <c r="E2094" i="5"/>
  <c r="X2094" i="5" s="1"/>
  <c r="F2094" i="5"/>
  <c r="G2046" i="5"/>
  <c r="H2046" i="5"/>
  <c r="R2046" i="5"/>
  <c r="E2046" i="5"/>
  <c r="X2046" i="5" s="1"/>
  <c r="F2046" i="5"/>
  <c r="G2001" i="5"/>
  <c r="E2001" i="5"/>
  <c r="X2001" i="5" s="1"/>
  <c r="F2001" i="5"/>
  <c r="R2001" i="5"/>
  <c r="I2001" i="5"/>
  <c r="J2001" i="5"/>
  <c r="E1957" i="5"/>
  <c r="X1957" i="5" s="1"/>
  <c r="R1957" i="5"/>
  <c r="F1926" i="5"/>
  <c r="R1926" i="5"/>
  <c r="J1926" i="5"/>
  <c r="E1886" i="5"/>
  <c r="X1886" i="5" s="1"/>
  <c r="I1886" i="5"/>
  <c r="J1886" i="5"/>
  <c r="F1886" i="5"/>
  <c r="R1886" i="5"/>
  <c r="H1886" i="5"/>
  <c r="G1886" i="5"/>
  <c r="E1851" i="5"/>
  <c r="X1851" i="5" s="1"/>
  <c r="R1851" i="5"/>
  <c r="F1851" i="5"/>
  <c r="G1851" i="5"/>
  <c r="I1851" i="5"/>
  <c r="J1851" i="5"/>
  <c r="J1823" i="5"/>
  <c r="E1823" i="5"/>
  <c r="X1823" i="5" s="1"/>
  <c r="R1823" i="5"/>
  <c r="F1823" i="5"/>
  <c r="I1823" i="5"/>
  <c r="G1823" i="5"/>
  <c r="H1823" i="5"/>
  <c r="F1790" i="5"/>
  <c r="G1790" i="5"/>
  <c r="I1790" i="5"/>
  <c r="J1790" i="5"/>
  <c r="G1758" i="5"/>
  <c r="E1758" i="5"/>
  <c r="X1758" i="5" s="1"/>
  <c r="J1758" i="5"/>
  <c r="F1758" i="5"/>
  <c r="H1715" i="5"/>
  <c r="J1715" i="5"/>
  <c r="E1715" i="5"/>
  <c r="X1715" i="5" s="1"/>
  <c r="R1715" i="5"/>
  <c r="F1715" i="5"/>
  <c r="G1715" i="5"/>
  <c r="I1715" i="5"/>
  <c r="H1630" i="5"/>
  <c r="R1630" i="5"/>
  <c r="I1549" i="5"/>
  <c r="J1549" i="5"/>
  <c r="H1549" i="5"/>
  <c r="F1549" i="5"/>
  <c r="R1549" i="5"/>
  <c r="F1493" i="5"/>
  <c r="R1493" i="5"/>
  <c r="H1493" i="5"/>
  <c r="E1493" i="5"/>
  <c r="X1493" i="5" s="1"/>
  <c r="H1394" i="5"/>
  <c r="G1394" i="5"/>
  <c r="J1394" i="5"/>
  <c r="F1310" i="5"/>
  <c r="H1310" i="5"/>
  <c r="J1310" i="5"/>
  <c r="E1310" i="5"/>
  <c r="X1310" i="5" s="1"/>
  <c r="R1310" i="5"/>
  <c r="H1238" i="5"/>
  <c r="J1238" i="5"/>
  <c r="F1238" i="5"/>
  <c r="R1077" i="5"/>
  <c r="E1077" i="5"/>
  <c r="X1077" i="5" s="1"/>
  <c r="H1077" i="5"/>
  <c r="G1077" i="5"/>
  <c r="J1077" i="5"/>
  <c r="I878" i="5"/>
  <c r="R878" i="5"/>
  <c r="E878" i="5"/>
  <c r="X878" i="5" s="1"/>
  <c r="G710" i="5"/>
  <c r="I710" i="5"/>
  <c r="E710" i="5"/>
  <c r="X710" i="5" s="1"/>
  <c r="J710" i="5"/>
  <c r="F710" i="5"/>
  <c r="R710" i="5"/>
  <c r="H710" i="5"/>
  <c r="I669" i="5"/>
  <c r="J669" i="5"/>
  <c r="F669" i="5"/>
  <c r="H669" i="5"/>
  <c r="G614" i="5"/>
  <c r="J614" i="5"/>
  <c r="I614" i="5"/>
  <c r="F614" i="5"/>
  <c r="H502" i="5"/>
  <c r="E502" i="5"/>
  <c r="X502" i="5" s="1"/>
  <c r="H453" i="5"/>
  <c r="R453" i="5"/>
  <c r="I453" i="5"/>
  <c r="J453" i="5"/>
  <c r="F453" i="5"/>
  <c r="G453" i="5"/>
  <c r="I413" i="5"/>
  <c r="J413" i="5"/>
  <c r="E413" i="5"/>
  <c r="X413" i="5" s="1"/>
  <c r="F413" i="5"/>
  <c r="G413" i="5"/>
  <c r="H413" i="5"/>
  <c r="G374" i="5"/>
  <c r="E374" i="5"/>
  <c r="X374" i="5" s="1"/>
  <c r="G334" i="5"/>
  <c r="H334" i="5"/>
  <c r="I334" i="5"/>
  <c r="E334" i="5"/>
  <c r="X334" i="5" s="1"/>
  <c r="F334" i="5"/>
  <c r="R334" i="5"/>
  <c r="J334" i="5"/>
  <c r="J298" i="5"/>
  <c r="H298" i="5"/>
  <c r="E298" i="5"/>
  <c r="X298" i="5" s="1"/>
  <c r="I261" i="5"/>
  <c r="J261" i="5"/>
  <c r="E261" i="5"/>
  <c r="X261" i="5" s="1"/>
  <c r="F261" i="5"/>
  <c r="H261" i="5"/>
  <c r="G261" i="5"/>
  <c r="E213" i="5"/>
  <c r="X213" i="5" s="1"/>
  <c r="J213" i="5"/>
  <c r="F213" i="5"/>
  <c r="R213" i="5"/>
  <c r="H213" i="5"/>
  <c r="G213" i="5"/>
  <c r="I213" i="5"/>
  <c r="E165" i="5"/>
  <c r="X165" i="5" s="1"/>
  <c r="J165" i="5"/>
  <c r="F165" i="5"/>
  <c r="R165" i="5"/>
  <c r="H165" i="5"/>
  <c r="G165" i="5"/>
  <c r="I165" i="5"/>
  <c r="J93" i="5"/>
  <c r="F93" i="5"/>
  <c r="R93" i="5"/>
  <c r="H93" i="5"/>
  <c r="G93" i="5"/>
  <c r="E93" i="5"/>
  <c r="X93" i="5" s="1"/>
  <c r="R53" i="5"/>
  <c r="H53" i="5"/>
  <c r="G53" i="5"/>
  <c r="I53" i="5"/>
  <c r="E53" i="5"/>
  <c r="X53" i="5" s="1"/>
  <c r="F53" i="5"/>
  <c r="E1394" i="5"/>
  <c r="X1394" i="5" s="1"/>
  <c r="H374" i="5"/>
  <c r="F878" i="5"/>
  <c r="E453" i="5"/>
  <c r="X453" i="5" s="1"/>
  <c r="I1479" i="5"/>
  <c r="R261" i="5"/>
  <c r="F1923" i="5"/>
  <c r="R2479" i="5"/>
  <c r="H2463" i="5"/>
  <c r="D11" i="4"/>
  <c r="J2444" i="5"/>
  <c r="H565" i="5"/>
  <c r="E2167" i="5"/>
  <c r="X2167" i="5" s="1"/>
  <c r="E80" i="5"/>
  <c r="X80" i="5" s="1"/>
  <c r="J2046" i="5"/>
  <c r="G2446" i="5"/>
  <c r="R2271" i="5"/>
  <c r="I1238" i="5"/>
  <c r="H1872" i="5"/>
  <c r="H2124" i="5"/>
  <c r="E2446" i="5"/>
  <c r="X2446" i="5" s="1"/>
  <c r="J2303" i="5"/>
  <c r="H2001" i="5"/>
  <c r="H1927" i="5"/>
  <c r="G2411" i="5"/>
  <c r="R2182" i="5"/>
  <c r="G555" i="5"/>
  <c r="R555" i="5"/>
  <c r="J555" i="5"/>
  <c r="E555" i="5"/>
  <c r="X555" i="5" s="1"/>
  <c r="F555" i="5"/>
  <c r="H555" i="5"/>
  <c r="E351" i="5"/>
  <c r="X351" i="5" s="1"/>
  <c r="F351" i="5"/>
  <c r="H351" i="5"/>
  <c r="I351" i="5"/>
  <c r="G351" i="5"/>
  <c r="J351" i="5"/>
  <c r="G419" i="5"/>
  <c r="R419" i="5"/>
  <c r="J419" i="5"/>
  <c r="E419" i="5"/>
  <c r="X419" i="5" s="1"/>
  <c r="I419" i="5"/>
  <c r="F419" i="5"/>
  <c r="H419" i="5"/>
  <c r="J211" i="5"/>
  <c r="F211" i="5"/>
  <c r="R211" i="5"/>
  <c r="H211" i="5"/>
  <c r="E211" i="5"/>
  <c r="X211" i="5" s="1"/>
  <c r="G191" i="5"/>
  <c r="R191" i="5"/>
  <c r="H191" i="5"/>
  <c r="I191" i="5"/>
  <c r="E191" i="5"/>
  <c r="X191" i="5" s="1"/>
  <c r="F191" i="5"/>
  <c r="I169" i="5"/>
  <c r="E169" i="5"/>
  <c r="X169" i="5" s="1"/>
  <c r="F169" i="5"/>
  <c r="H169" i="5"/>
  <c r="J147" i="5"/>
  <c r="F147" i="5"/>
  <c r="R147" i="5"/>
  <c r="H147" i="5"/>
  <c r="G147" i="5"/>
  <c r="E147" i="5"/>
  <c r="X147" i="5" s="1"/>
  <c r="G127" i="5"/>
  <c r="I127" i="5"/>
  <c r="E127" i="5"/>
  <c r="X127" i="5" s="1"/>
  <c r="J127" i="5"/>
  <c r="F127" i="5"/>
  <c r="H127" i="5"/>
  <c r="G105" i="5"/>
  <c r="H105" i="5"/>
  <c r="I105" i="5"/>
  <c r="E105" i="5"/>
  <c r="X105" i="5" s="1"/>
  <c r="J105" i="5"/>
  <c r="R105" i="5"/>
  <c r="E83" i="5"/>
  <c r="X83" i="5" s="1"/>
  <c r="J83" i="5"/>
  <c r="G83" i="5"/>
  <c r="F83" i="5"/>
  <c r="R83" i="5"/>
  <c r="H83" i="5"/>
  <c r="I83" i="5"/>
  <c r="G63" i="5"/>
  <c r="R63" i="5"/>
  <c r="E43" i="5"/>
  <c r="X43" i="5" s="1"/>
  <c r="F43" i="5"/>
  <c r="J43" i="5"/>
  <c r="R43" i="5"/>
  <c r="J1388" i="5"/>
  <c r="R1505" i="5"/>
  <c r="J1505" i="5"/>
  <c r="G1344" i="5"/>
  <c r="F1344" i="5"/>
  <c r="R1344" i="5"/>
  <c r="E1344" i="5"/>
  <c r="X1344" i="5" s="1"/>
  <c r="H1344" i="5"/>
  <c r="I1344" i="5"/>
  <c r="J1344" i="5"/>
  <c r="G1312" i="5"/>
  <c r="J1312" i="5"/>
  <c r="F1312" i="5"/>
  <c r="R1312" i="5"/>
  <c r="E1312" i="5"/>
  <c r="X1312" i="5" s="1"/>
  <c r="H1312" i="5"/>
  <c r="I1312" i="5"/>
  <c r="H1280" i="5"/>
  <c r="J1280" i="5"/>
  <c r="F1280" i="5"/>
  <c r="R1280" i="5"/>
  <c r="E1280" i="5"/>
  <c r="X1280" i="5" s="1"/>
  <c r="I1280" i="5"/>
  <c r="G1248" i="5"/>
  <c r="J1248" i="5"/>
  <c r="R1248" i="5"/>
  <c r="E1248" i="5"/>
  <c r="X1248" i="5" s="1"/>
  <c r="H1248" i="5"/>
  <c r="I1248" i="5"/>
  <c r="G1216" i="5"/>
  <c r="J1216" i="5"/>
  <c r="F1216" i="5"/>
  <c r="R1216" i="5"/>
  <c r="E1216" i="5"/>
  <c r="X1216" i="5" s="1"/>
  <c r="H1216" i="5"/>
  <c r="G1184" i="5"/>
  <c r="J1184" i="5"/>
  <c r="F1184" i="5"/>
  <c r="R1184" i="5"/>
  <c r="E1184" i="5"/>
  <c r="X1184" i="5" s="1"/>
  <c r="I1184" i="5"/>
  <c r="J1079" i="5"/>
  <c r="G1079" i="5"/>
  <c r="I1079" i="5"/>
  <c r="F1079" i="5"/>
  <c r="G1057" i="5"/>
  <c r="J1057" i="5"/>
  <c r="F1057" i="5"/>
  <c r="H1057" i="5"/>
  <c r="R993" i="5"/>
  <c r="E993" i="5"/>
  <c r="X993" i="5" s="1"/>
  <c r="R971" i="5"/>
  <c r="H971" i="5"/>
  <c r="H1851" i="5"/>
  <c r="R531" i="5"/>
  <c r="G531" i="5"/>
  <c r="J531" i="5"/>
  <c r="E531" i="5"/>
  <c r="X531" i="5" s="1"/>
  <c r="F475" i="5"/>
  <c r="H475" i="5"/>
  <c r="I475" i="5"/>
  <c r="E475" i="5"/>
  <c r="X475" i="5" s="1"/>
  <c r="G363" i="5"/>
  <c r="I363" i="5"/>
  <c r="R363" i="5"/>
  <c r="J363" i="5"/>
  <c r="E363" i="5"/>
  <c r="X363" i="5" s="1"/>
  <c r="H363" i="5"/>
  <c r="G849" i="5"/>
  <c r="F849" i="5"/>
  <c r="E849" i="5"/>
  <c r="X849" i="5" s="1"/>
  <c r="G769" i="5"/>
  <c r="J769" i="5"/>
  <c r="F769" i="5"/>
  <c r="R769" i="5"/>
  <c r="E769" i="5"/>
  <c r="X769" i="5" s="1"/>
  <c r="H769" i="5"/>
  <c r="I769" i="5"/>
  <c r="F595" i="5"/>
  <c r="J595" i="5"/>
  <c r="E529" i="5"/>
  <c r="X529" i="5" s="1"/>
  <c r="F529" i="5"/>
  <c r="I529" i="5"/>
  <c r="R473" i="5"/>
  <c r="F473" i="5"/>
  <c r="E409" i="5"/>
  <c r="X409" i="5" s="1"/>
  <c r="R409" i="5"/>
  <c r="G409" i="5"/>
  <c r="I409" i="5"/>
  <c r="F409" i="5"/>
  <c r="S2122" i="5"/>
  <c r="T2122" i="5"/>
  <c r="T2469" i="5"/>
  <c r="S2469" i="5"/>
  <c r="S2477" i="5"/>
  <c r="T2477" i="5"/>
  <c r="G56" i="5"/>
  <c r="E56" i="5"/>
  <c r="X56" i="5" s="1"/>
  <c r="J56" i="5"/>
  <c r="R56" i="5"/>
  <c r="T167" i="5"/>
  <c r="S167" i="5"/>
  <c r="S199" i="5"/>
  <c r="AB199" i="5"/>
  <c r="S212" i="5"/>
  <c r="AB212" i="5"/>
  <c r="AB223" i="5"/>
  <c r="T223" i="5"/>
  <c r="S223" i="5"/>
  <c r="AB228" i="5"/>
  <c r="S228" i="5"/>
  <c r="S281" i="5"/>
  <c r="T281" i="5"/>
  <c r="S374" i="5"/>
  <c r="AB374" i="5"/>
  <c r="T394" i="5"/>
  <c r="AB394" i="5"/>
  <c r="S401" i="5"/>
  <c r="T401" i="5"/>
  <c r="T496" i="5"/>
  <c r="AB496" i="5"/>
  <c r="T522" i="5"/>
  <c r="AB522" i="5"/>
  <c r="AB529" i="5"/>
  <c r="T529" i="5"/>
  <c r="T549" i="5"/>
  <c r="AB549" i="5"/>
  <c r="T637" i="5"/>
  <c r="S637" i="5"/>
  <c r="G655" i="5"/>
  <c r="E655" i="5"/>
  <c r="X655" i="5" s="1"/>
  <c r="T696" i="5"/>
  <c r="AB696" i="5"/>
  <c r="S696" i="5"/>
  <c r="AB702" i="5"/>
  <c r="S702" i="5"/>
  <c r="S754" i="5"/>
  <c r="AB754" i="5"/>
  <c r="S952" i="5"/>
  <c r="AB952" i="5"/>
  <c r="S971" i="5"/>
  <c r="AB971" i="5"/>
  <c r="AB1048" i="5"/>
  <c r="S1048" i="5"/>
  <c r="T1048" i="5"/>
  <c r="S1314" i="5"/>
  <c r="T1314" i="5"/>
  <c r="AB1475" i="5"/>
  <c r="S1475" i="5"/>
  <c r="T1475" i="5"/>
  <c r="T1599" i="5"/>
  <c r="S1599" i="5"/>
  <c r="T1663" i="5"/>
  <c r="AB1663" i="5"/>
  <c r="H23" i="6"/>
  <c r="D23" i="6" s="1"/>
  <c r="B21" i="4"/>
  <c r="A12" i="6" s="1"/>
  <c r="J787" i="5"/>
  <c r="E492" i="5"/>
  <c r="X492" i="5" s="1"/>
  <c r="H28" i="6"/>
  <c r="D28" i="6" s="1"/>
  <c r="H1777" i="5"/>
  <c r="E1777" i="5"/>
  <c r="X1777" i="5" s="1"/>
  <c r="F1991" i="5"/>
  <c r="H1991" i="5"/>
  <c r="G1991" i="5"/>
  <c r="R1991" i="5"/>
  <c r="I1991" i="5"/>
  <c r="E1991" i="5"/>
  <c r="X1991" i="5" s="1"/>
  <c r="I1492" i="5"/>
  <c r="E1492" i="5"/>
  <c r="X1492" i="5" s="1"/>
  <c r="I1460" i="5"/>
  <c r="F1460" i="5"/>
  <c r="R819" i="5"/>
  <c r="H819" i="5"/>
  <c r="E819" i="5"/>
  <c r="X819" i="5" s="1"/>
  <c r="I819" i="5"/>
  <c r="J819" i="5"/>
  <c r="J92" i="5"/>
  <c r="H92" i="5"/>
  <c r="G92" i="5"/>
  <c r="R100" i="5"/>
  <c r="G100" i="5"/>
  <c r="T460" i="5"/>
  <c r="S460" i="5"/>
  <c r="T466" i="5"/>
  <c r="S466" i="5"/>
  <c r="T526" i="5"/>
  <c r="S526" i="5"/>
  <c r="T534" i="5"/>
  <c r="S534" i="5"/>
  <c r="R623" i="5"/>
  <c r="G623" i="5"/>
  <c r="I623" i="5"/>
  <c r="E623" i="5"/>
  <c r="X623" i="5" s="1"/>
  <c r="I711" i="5"/>
  <c r="H711" i="5"/>
  <c r="E711" i="5"/>
  <c r="X711" i="5" s="1"/>
  <c r="G711" i="5"/>
  <c r="I763" i="5"/>
  <c r="H763" i="5"/>
  <c r="G763" i="5"/>
  <c r="R763" i="5"/>
  <c r="E811" i="5"/>
  <c r="X811" i="5" s="1"/>
  <c r="I811" i="5"/>
  <c r="F811" i="5"/>
  <c r="T819" i="5"/>
  <c r="AB819" i="5"/>
  <c r="AB832" i="5"/>
  <c r="T832" i="5"/>
  <c r="S846" i="5"/>
  <c r="T846" i="5"/>
  <c r="J859" i="5"/>
  <c r="H859" i="5"/>
  <c r="E859" i="5"/>
  <c r="X859" i="5" s="1"/>
  <c r="I859" i="5"/>
  <c r="F859" i="5"/>
  <c r="S878" i="5"/>
  <c r="T878" i="5"/>
  <c r="J903" i="5"/>
  <c r="E903" i="5"/>
  <c r="X903" i="5" s="1"/>
  <c r="H903" i="5"/>
  <c r="F903" i="5"/>
  <c r="I903" i="5"/>
  <c r="T923" i="5"/>
  <c r="AB923" i="5"/>
  <c r="S942" i="5"/>
  <c r="T942" i="5"/>
  <c r="E968" i="5"/>
  <c r="X968" i="5" s="1"/>
  <c r="H968" i="5"/>
  <c r="I968" i="5"/>
  <c r="G968" i="5"/>
  <c r="R968" i="5"/>
  <c r="F1032" i="5"/>
  <c r="I1032" i="5"/>
  <c r="E1032" i="5"/>
  <c r="X1032" i="5" s="1"/>
  <c r="R1032" i="5"/>
  <c r="H1032" i="5"/>
  <c r="R425" i="5"/>
  <c r="I545" i="5"/>
  <c r="J1991" i="5"/>
  <c r="G2123" i="5"/>
  <c r="E2123" i="5"/>
  <c r="X2123" i="5" s="1"/>
  <c r="J2123" i="5"/>
  <c r="F2123" i="5"/>
  <c r="H2123" i="5"/>
  <c r="I2176" i="5"/>
  <c r="J2176" i="5"/>
  <c r="E2176" i="5"/>
  <c r="X2176" i="5" s="1"/>
  <c r="G888" i="5"/>
  <c r="R888" i="5"/>
  <c r="I548" i="5"/>
  <c r="E548" i="5"/>
  <c r="X548" i="5" s="1"/>
  <c r="R548" i="5"/>
  <c r="R1215" i="5"/>
  <c r="H1215" i="5"/>
  <c r="E1215" i="5"/>
  <c r="X1215" i="5" s="1"/>
  <c r="F1215" i="5"/>
  <c r="I863" i="5"/>
  <c r="H863" i="5"/>
  <c r="F863" i="5"/>
  <c r="G863" i="5"/>
  <c r="E863" i="5"/>
  <c r="X863" i="5" s="1"/>
  <c r="G1168" i="5"/>
  <c r="R1168" i="5"/>
  <c r="E1168" i="5"/>
  <c r="X1168" i="5" s="1"/>
  <c r="H1168" i="5"/>
  <c r="J1168" i="5"/>
  <c r="J864" i="5"/>
  <c r="F864" i="5"/>
  <c r="I864" i="5"/>
  <c r="E356" i="5"/>
  <c r="X356" i="5" s="1"/>
  <c r="J356" i="5"/>
  <c r="F356" i="5"/>
  <c r="R356" i="5"/>
  <c r="R1777" i="5"/>
  <c r="I2423" i="5"/>
  <c r="J2423" i="5"/>
  <c r="H2423" i="5"/>
  <c r="R2196" i="5"/>
  <c r="G2196" i="5"/>
  <c r="J2196" i="5"/>
  <c r="E2196" i="5"/>
  <c r="X2196" i="5" s="1"/>
  <c r="I516" i="5"/>
  <c r="E516" i="5"/>
  <c r="X516" i="5" s="1"/>
  <c r="H516" i="5"/>
  <c r="J516" i="5"/>
  <c r="E1833" i="5"/>
  <c r="X1833" i="5" s="1"/>
  <c r="F1833" i="5"/>
  <c r="R1833" i="5"/>
  <c r="F1777" i="5"/>
  <c r="H6" i="6"/>
  <c r="D6" i="6" s="1"/>
  <c r="H220" i="5"/>
  <c r="I479" i="5"/>
  <c r="R92" i="5"/>
  <c r="F2147" i="5"/>
  <c r="G2147" i="5"/>
  <c r="R2147" i="5"/>
  <c r="F1468" i="5"/>
  <c r="J1468" i="5"/>
  <c r="H1468" i="5"/>
  <c r="E1412" i="5"/>
  <c r="X1412" i="5" s="1"/>
  <c r="J1412" i="5"/>
  <c r="R1412" i="5"/>
  <c r="E832" i="5"/>
  <c r="X832" i="5" s="1"/>
  <c r="R832" i="5"/>
  <c r="F832" i="5"/>
  <c r="H832" i="5"/>
  <c r="I832" i="5"/>
  <c r="J485" i="5"/>
  <c r="J361" i="5"/>
  <c r="I1777" i="5"/>
  <c r="AB152" i="5"/>
  <c r="H623" i="5"/>
  <c r="I2108" i="5"/>
  <c r="G2108" i="5"/>
  <c r="H2108" i="5"/>
  <c r="R2108" i="5"/>
  <c r="H1936" i="5"/>
  <c r="G1936" i="5"/>
  <c r="F425" i="5"/>
  <c r="J623" i="5"/>
  <c r="J1064" i="5"/>
  <c r="H1064" i="5"/>
  <c r="S1094" i="5"/>
  <c r="T1094" i="5"/>
  <c r="F1099" i="5"/>
  <c r="J1099" i="5"/>
  <c r="AB1271" i="5"/>
  <c r="S1271" i="5"/>
  <c r="AB1295" i="5"/>
  <c r="S1295" i="5"/>
  <c r="J1375" i="5"/>
  <c r="G1375" i="5"/>
  <c r="E1375" i="5"/>
  <c r="X1375" i="5" s="1"/>
  <c r="F1395" i="5"/>
  <c r="E1395" i="5"/>
  <c r="X1395" i="5" s="1"/>
  <c r="H1395" i="5"/>
  <c r="G1395" i="5"/>
  <c r="T1436" i="5"/>
  <c r="AB1436" i="5"/>
  <c r="S1526" i="5"/>
  <c r="T1526" i="5"/>
  <c r="S1545" i="5"/>
  <c r="T1545" i="5"/>
  <c r="S1654" i="5"/>
  <c r="T1654" i="5"/>
  <c r="T1836" i="5"/>
  <c r="AB1836" i="5"/>
  <c r="G1896" i="5"/>
  <c r="I1896" i="5"/>
  <c r="F2212" i="5"/>
  <c r="J2212" i="5"/>
  <c r="G2212" i="5"/>
  <c r="I2212" i="5"/>
  <c r="AB2113" i="5"/>
  <c r="AB2064" i="5"/>
  <c r="T1943" i="5"/>
  <c r="AB2272" i="5"/>
  <c r="AB1998" i="5"/>
  <c r="S1967" i="5"/>
  <c r="S1943" i="5"/>
  <c r="H1896" i="5"/>
  <c r="T1847" i="5"/>
  <c r="S1924" i="5"/>
  <c r="S1901" i="5"/>
  <c r="F1876" i="5"/>
  <c r="S1779" i="5"/>
  <c r="AB2256" i="5"/>
  <c r="H1948" i="5"/>
  <c r="I1596" i="5"/>
  <c r="G1692" i="5"/>
  <c r="AB1422" i="5"/>
  <c r="R1257" i="5"/>
  <c r="T1341" i="5"/>
  <c r="S1276" i="5"/>
  <c r="G1145" i="5"/>
  <c r="E1416" i="5"/>
  <c r="X1416" i="5" s="1"/>
  <c r="AB1265" i="5"/>
  <c r="AB1201" i="5"/>
  <c r="AB1654" i="5"/>
  <c r="S1365" i="5"/>
  <c r="J1395" i="5"/>
  <c r="T1243" i="5"/>
  <c r="S1179" i="5"/>
  <c r="F907" i="5"/>
  <c r="E907" i="5"/>
  <c r="X907" i="5" s="1"/>
  <c r="AB2107" i="5"/>
  <c r="E1896" i="5"/>
  <c r="X1896" i="5" s="1"/>
  <c r="H1193" i="5"/>
  <c r="R940" i="5"/>
  <c r="S733" i="5"/>
  <c r="T2434" i="5"/>
  <c r="S2101" i="5"/>
  <c r="T1733" i="5"/>
  <c r="AB1967" i="5"/>
  <c r="S2012" i="5"/>
  <c r="AB1924" i="5"/>
  <c r="T1766" i="5"/>
  <c r="F1692" i="5"/>
  <c r="I2004" i="5"/>
  <c r="H1596" i="5"/>
  <c r="E1532" i="5"/>
  <c r="X1532" i="5" s="1"/>
  <c r="R1692" i="5"/>
  <c r="R1416" i="5"/>
  <c r="F1257" i="5"/>
  <c r="R1193" i="5"/>
  <c r="S1236" i="5"/>
  <c r="S1172" i="5"/>
  <c r="I1416" i="5"/>
  <c r="T1300" i="5"/>
  <c r="S1422" i="5"/>
  <c r="G697" i="5"/>
  <c r="R1395" i="5"/>
  <c r="T1295" i="5"/>
  <c r="S1166" i="5"/>
  <c r="E715" i="5"/>
  <c r="X715" i="5" s="1"/>
  <c r="G283" i="5"/>
  <c r="AB112" i="5"/>
  <c r="S908" i="5"/>
  <c r="T920" i="5"/>
  <c r="I283" i="5"/>
  <c r="AB1712" i="5"/>
  <c r="S1037" i="5"/>
  <c r="J224" i="5"/>
  <c r="T1609" i="5"/>
  <c r="H1772" i="5"/>
  <c r="G1772" i="5"/>
  <c r="I1532" i="5"/>
  <c r="S1380" i="5"/>
  <c r="S1312" i="5"/>
  <c r="J1400" i="5"/>
  <c r="T1236" i="5"/>
  <c r="R1064" i="5"/>
  <c r="H1145" i="5"/>
  <c r="T1084" i="5"/>
  <c r="T1712" i="5"/>
  <c r="AB1609" i="5"/>
  <c r="T1825" i="5"/>
  <c r="T1761" i="5"/>
  <c r="AB1992" i="5"/>
  <c r="S1749" i="5"/>
  <c r="J1841" i="5"/>
  <c r="T1680" i="5"/>
  <c r="E2004" i="5"/>
  <c r="X2004" i="5" s="1"/>
  <c r="H1532" i="5"/>
  <c r="T1380" i="5"/>
  <c r="T1359" i="5"/>
  <c r="S1288" i="5"/>
  <c r="S1208" i="5"/>
  <c r="T1648" i="5"/>
  <c r="T1616" i="5"/>
  <c r="T1552" i="5"/>
  <c r="T1520" i="5"/>
  <c r="T1288" i="5"/>
  <c r="T1172" i="5"/>
  <c r="AB1089" i="5"/>
  <c r="R1145" i="5"/>
  <c r="S1243" i="5"/>
  <c r="T1110" i="5"/>
  <c r="E1064" i="5"/>
  <c r="X1064" i="5" s="1"/>
  <c r="AB551" i="5"/>
  <c r="I727" i="5"/>
  <c r="H224" i="5"/>
  <c r="S1084" i="5"/>
  <c r="T2315" i="5"/>
  <c r="E2212" i="5"/>
  <c r="X2212" i="5" s="1"/>
  <c r="AB585" i="5"/>
  <c r="T1282" i="5"/>
  <c r="T1222" i="5"/>
  <c r="T751" i="5"/>
  <c r="E1772" i="5"/>
  <c r="X1772" i="5" s="1"/>
  <c r="S124" i="5"/>
  <c r="AB124" i="5"/>
  <c r="T344" i="5"/>
  <c r="AB344" i="5"/>
  <c r="S344" i="5"/>
  <c r="AB876" i="5"/>
  <c r="S876" i="5"/>
  <c r="S914" i="5"/>
  <c r="T914" i="5"/>
  <c r="S953" i="5"/>
  <c r="T953" i="5"/>
  <c r="T1129" i="5"/>
  <c r="AB1129" i="5"/>
  <c r="T1139" i="5"/>
  <c r="S1139" i="5"/>
  <c r="AB1212" i="5"/>
  <c r="T1212" i="5"/>
  <c r="S1262" i="5"/>
  <c r="T1262" i="5"/>
  <c r="AB1268" i="5"/>
  <c r="T1268" i="5"/>
  <c r="T1274" i="5"/>
  <c r="S1274" i="5"/>
  <c r="R1327" i="5"/>
  <c r="I1327" i="5"/>
  <c r="T1339" i="5"/>
  <c r="AB1339" i="5"/>
  <c r="R1356" i="5"/>
  <c r="E1356" i="5"/>
  <c r="X1356" i="5" s="1"/>
  <c r="G1356" i="5"/>
  <c r="S1415" i="5"/>
  <c r="T1415" i="5"/>
  <c r="F1419" i="5"/>
  <c r="E1419" i="5"/>
  <c r="X1419" i="5" s="1"/>
  <c r="H1419" i="5"/>
  <c r="S1556" i="5"/>
  <c r="AB1556" i="5"/>
  <c r="T1764" i="5"/>
  <c r="S1764" i="5"/>
  <c r="R1776" i="5"/>
  <c r="E1776" i="5"/>
  <c r="X1776" i="5" s="1"/>
  <c r="H1776" i="5"/>
  <c r="G1776" i="5"/>
  <c r="S2002" i="5"/>
  <c r="T2002" i="5"/>
  <c r="T2027" i="5"/>
  <c r="S2027" i="5"/>
  <c r="S1444" i="5"/>
  <c r="E1692" i="5"/>
  <c r="X1692" i="5" s="1"/>
  <c r="H1660" i="5"/>
  <c r="S1450" i="5"/>
  <c r="S1352" i="5"/>
  <c r="S1300" i="5"/>
  <c r="G1257" i="5"/>
  <c r="S1584" i="5"/>
  <c r="T1276" i="5"/>
  <c r="J1145" i="5"/>
  <c r="R1375" i="5"/>
  <c r="F22" i="6"/>
  <c r="S2107" i="5"/>
  <c r="H2212" i="5"/>
  <c r="S1385" i="5"/>
  <c r="S1836" i="5"/>
  <c r="S105" i="5"/>
  <c r="AB105" i="5"/>
  <c r="G124" i="5"/>
  <c r="I124" i="5"/>
  <c r="F156" i="5"/>
  <c r="E156" i="5"/>
  <c r="X156" i="5" s="1"/>
  <c r="R219" i="5"/>
  <c r="J219" i="5"/>
  <c r="T264" i="5"/>
  <c r="S264" i="5"/>
  <c r="R283" i="5"/>
  <c r="J283" i="5"/>
  <c r="T290" i="5"/>
  <c r="S290" i="5"/>
  <c r="T352" i="5"/>
  <c r="S352" i="5"/>
  <c r="T458" i="5"/>
  <c r="S458" i="5"/>
  <c r="T575" i="5"/>
  <c r="AB575" i="5"/>
  <c r="S633" i="5"/>
  <c r="T633" i="5"/>
  <c r="J721" i="5"/>
  <c r="I721" i="5"/>
  <c r="E721" i="5"/>
  <c r="X721" i="5" s="1"/>
  <c r="S769" i="5"/>
  <c r="T769" i="5"/>
  <c r="S790" i="5"/>
  <c r="T790" i="5"/>
  <c r="S797" i="5"/>
  <c r="T797" i="5"/>
  <c r="S837" i="5"/>
  <c r="T837" i="5"/>
  <c r="AB871" i="5"/>
  <c r="T871" i="5"/>
  <c r="AB896" i="5"/>
  <c r="S896" i="5"/>
  <c r="T896" i="5"/>
  <c r="F940" i="5"/>
  <c r="I940" i="5"/>
  <c r="S967" i="5"/>
  <c r="T967" i="5"/>
  <c r="I992" i="5"/>
  <c r="E992" i="5"/>
  <c r="X992" i="5" s="1"/>
  <c r="S1018" i="5"/>
  <c r="T1018" i="5"/>
  <c r="S1044" i="5"/>
  <c r="T1044" i="5"/>
  <c r="AB1088" i="5"/>
  <c r="S1088" i="5"/>
  <c r="J1092" i="5"/>
  <c r="G1092" i="5"/>
  <c r="R1092" i="5"/>
  <c r="E1103" i="5"/>
  <c r="X1103" i="5" s="1"/>
  <c r="J1103" i="5"/>
  <c r="I1129" i="5"/>
  <c r="R1129" i="5"/>
  <c r="H1129" i="5"/>
  <c r="E1139" i="5"/>
  <c r="X1139" i="5" s="1"/>
  <c r="R1139" i="5"/>
  <c r="I1139" i="5"/>
  <c r="H1139" i="5"/>
  <c r="E1159" i="5"/>
  <c r="X1159" i="5" s="1"/>
  <c r="I1159" i="5"/>
  <c r="AB1199" i="5"/>
  <c r="S1199" i="5"/>
  <c r="AB1364" i="5"/>
  <c r="S1364" i="5"/>
  <c r="F1399" i="5"/>
  <c r="E1399" i="5"/>
  <c r="X1399" i="5" s="1"/>
  <c r="H1399" i="5"/>
  <c r="T1494" i="5"/>
  <c r="S1494" i="5"/>
  <c r="S1531" i="5"/>
  <c r="AB1531" i="5"/>
  <c r="J1588" i="5"/>
  <c r="G1588" i="5"/>
  <c r="T1601" i="5"/>
  <c r="S1601" i="5"/>
  <c r="J1620" i="5"/>
  <c r="G1620" i="5"/>
  <c r="F1620" i="5"/>
  <c r="T1627" i="5"/>
  <c r="AB1627" i="5"/>
  <c r="T2248" i="5"/>
  <c r="S1960" i="5"/>
  <c r="S1974" i="5"/>
  <c r="AB1918" i="5"/>
  <c r="F1896" i="5"/>
  <c r="T1755" i="5"/>
  <c r="AB1908" i="5"/>
  <c r="R1596" i="5"/>
  <c r="R1532" i="5"/>
  <c r="S1488" i="5"/>
  <c r="S1436" i="5"/>
  <c r="H2004" i="5"/>
  <c r="I1692" i="5"/>
  <c r="AB1385" i="5"/>
  <c r="AB1352" i="5"/>
  <c r="G1099" i="5"/>
  <c r="T1208" i="5"/>
  <c r="S1558" i="5"/>
  <c r="S1347" i="5"/>
  <c r="I703" i="5"/>
  <c r="AB156" i="5"/>
  <c r="S338" i="5"/>
  <c r="E219" i="5"/>
  <c r="X219" i="5" s="1"/>
  <c r="T2331" i="5"/>
  <c r="S1129" i="5"/>
  <c r="T163" i="5"/>
  <c r="AB777" i="5"/>
  <c r="L59" i="6"/>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I60" i="6"/>
  <c r="I4" i="4"/>
  <c r="J60" i="6"/>
  <c r="B13" i="4"/>
  <c r="J21" i="6"/>
  <c r="A73" i="2"/>
  <c r="I35" i="6"/>
  <c r="J5" i="6"/>
  <c r="C5" i="6" s="1"/>
  <c r="I7" i="6"/>
  <c r="I41" i="6"/>
  <c r="C41" i="6" s="1"/>
  <c r="I13" i="6"/>
  <c r="C5" i="3"/>
  <c r="K4" i="5"/>
  <c r="J45" i="6"/>
  <c r="B19" i="3"/>
  <c r="A58" i="2"/>
  <c r="A38" i="2"/>
  <c r="C12" i="3"/>
  <c r="A19" i="2"/>
  <c r="I56" i="6"/>
  <c r="C13" i="3"/>
  <c r="B7" i="4"/>
  <c r="B3" i="5"/>
  <c r="B5" i="7"/>
  <c r="B28" i="4"/>
  <c r="A17" i="6" s="1"/>
  <c r="O4" i="5"/>
  <c r="A60" i="2"/>
  <c r="A13" i="2"/>
  <c r="B49" i="4"/>
  <c r="A34" i="6" s="1"/>
  <c r="J17" i="6"/>
  <c r="A42" i="2"/>
  <c r="I32" i="6"/>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3" i="5"/>
  <c r="F63" i="5"/>
  <c r="J63" i="5"/>
  <c r="E63" i="5"/>
  <c r="X63" i="5" s="1"/>
  <c r="I63" i="5"/>
  <c r="I43" i="5"/>
  <c r="A23" i="2"/>
  <c r="B63" i="4"/>
  <c r="A45" i="6" s="1"/>
  <c r="B73" i="4"/>
  <c r="A51" i="6" s="1"/>
  <c r="B67" i="4"/>
  <c r="A48" i="6" s="1"/>
  <c r="B77" i="4"/>
  <c r="A54" i="6" s="1"/>
  <c r="B75" i="4"/>
  <c r="A53" i="6" s="1"/>
  <c r="B71" i="4"/>
  <c r="A50" i="6" s="1"/>
  <c r="B32" i="4"/>
  <c r="B50" i="4" s="1"/>
  <c r="A35" i="6" s="1"/>
  <c r="B79" i="4"/>
  <c r="A55" i="6"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AB672" i="5"/>
  <c r="AB528" i="5"/>
  <c r="R666"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H1501" i="5"/>
  <c r="G1194" i="5"/>
  <c r="J1042" i="5"/>
  <c r="H2330" i="5"/>
  <c r="I922" i="5"/>
  <c r="E630" i="5"/>
  <c r="X630" i="5" s="1"/>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J2418" i="5" s="1"/>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F2146" i="5" s="1"/>
  <c r="AB2146" i="5"/>
  <c r="V2138" i="5"/>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s="1"/>
  <c r="AB1874" i="5"/>
  <c r="V1866" i="5"/>
  <c r="G1866" i="5" s="1"/>
  <c r="AB1866" i="5"/>
  <c r="V1858" i="5"/>
  <c r="AB1858" i="5"/>
  <c r="V1850" i="5"/>
  <c r="G1850" i="5" s="1"/>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J1778" i="5" s="1"/>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I1154" i="5" s="1"/>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E2442" i="5" s="1"/>
  <c r="X2442" i="5" s="1"/>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R1138" i="5"/>
  <c r="E1138" i="5"/>
  <c r="X1138" i="5" s="1"/>
  <c r="I1138" i="5"/>
  <c r="V2493" i="5"/>
  <c r="G2493" i="5" s="1"/>
  <c r="AB2493" i="5"/>
  <c r="V2477" i="5"/>
  <c r="H2477" i="5" s="1"/>
  <c r="AB2477" i="5"/>
  <c r="V2469" i="5"/>
  <c r="AB2469" i="5"/>
  <c r="V2461" i="5"/>
  <c r="G2461" i="5" s="1"/>
  <c r="V2453" i="5"/>
  <c r="G2453" i="5" s="1"/>
  <c r="V2445" i="5"/>
  <c r="G2445" i="5" s="1"/>
  <c r="AB2445" i="5"/>
  <c r="V2437" i="5"/>
  <c r="G2437" i="5" s="1"/>
  <c r="AB2437" i="5"/>
  <c r="V2421" i="5"/>
  <c r="AB2421" i="5"/>
  <c r="V2413" i="5"/>
  <c r="H2413" i="5" s="1"/>
  <c r="AB2413" i="5"/>
  <c r="V2389" i="5"/>
  <c r="J2389" i="5" s="1"/>
  <c r="AB2389" i="5"/>
  <c r="V2357" i="5"/>
  <c r="AB2357" i="5"/>
  <c r="E2293" i="5"/>
  <c r="X2293" i="5" s="1"/>
  <c r="F2293" i="5"/>
  <c r="I2293" i="5"/>
  <c r="R2285" i="5"/>
  <c r="I2285" i="5"/>
  <c r="V2277" i="5"/>
  <c r="G2277" i="5" s="1"/>
  <c r="V2261" i="5"/>
  <c r="F2261" i="5" s="1"/>
  <c r="AB2261" i="5"/>
  <c r="V2245" i="5"/>
  <c r="G2245" i="5" s="1"/>
  <c r="V2221" i="5"/>
  <c r="R2221" i="5" s="1"/>
  <c r="AB2221" i="5"/>
  <c r="H2213" i="5"/>
  <c r="I2213" i="5"/>
  <c r="F2213" i="5"/>
  <c r="G2197" i="5"/>
  <c r="I2197" i="5"/>
  <c r="E2181" i="5"/>
  <c r="X2181" i="5" s="1"/>
  <c r="R2181" i="5"/>
  <c r="H2181" i="5"/>
  <c r="V2141" i="5"/>
  <c r="AB2141" i="5"/>
  <c r="V2125" i="5"/>
  <c r="I2125" i="5" s="1"/>
  <c r="AB2125" i="5"/>
  <c r="V2117" i="5"/>
  <c r="I2117" i="5" s="1"/>
  <c r="AB2117" i="5"/>
  <c r="V2109" i="5"/>
  <c r="J2109" i="5" s="1"/>
  <c r="AB2109" i="5"/>
  <c r="V2101" i="5"/>
  <c r="I2101" i="5" s="1"/>
  <c r="AB2101" i="5"/>
  <c r="V2093" i="5"/>
  <c r="G2093" i="5" s="1"/>
  <c r="AB2093" i="5"/>
  <c r="V2085" i="5"/>
  <c r="R2085" i="5" s="1"/>
  <c r="AB2085" i="5"/>
  <c r="V2077" i="5"/>
  <c r="G2077" i="5" s="1"/>
  <c r="AB2077" i="5"/>
  <c r="V2069" i="5"/>
  <c r="AB2069" i="5"/>
  <c r="AB2045" i="5"/>
  <c r="V2045" i="5"/>
  <c r="AB2037" i="5"/>
  <c r="V2037" i="5"/>
  <c r="G2037" i="5" s="1"/>
  <c r="V2029" i="5"/>
  <c r="AB2029" i="5"/>
  <c r="V2013" i="5"/>
  <c r="AB2013" i="5"/>
  <c r="V1997" i="5"/>
  <c r="I1997" i="5" s="1"/>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G1861" i="5" s="1"/>
  <c r="AB1861" i="5"/>
  <c r="V1853" i="5"/>
  <c r="G1853" i="5" s="1"/>
  <c r="AB1853" i="5"/>
  <c r="V1845" i="5"/>
  <c r="AB1845" i="5"/>
  <c r="V1821" i="5"/>
  <c r="J1821" i="5" s="1"/>
  <c r="AB1821" i="5"/>
  <c r="V1813" i="5"/>
  <c r="H1813" i="5" s="1"/>
  <c r="AB1813" i="5"/>
  <c r="V1805" i="5"/>
  <c r="H1805" i="5" s="1"/>
  <c r="AB1805" i="5"/>
  <c r="V1797" i="5"/>
  <c r="E1797" i="5" s="1"/>
  <c r="X1797" i="5" s="1"/>
  <c r="AB1797" i="5"/>
  <c r="V1789" i="5"/>
  <c r="R1789" i="5" s="1"/>
  <c r="AB1789" i="5"/>
  <c r="V1765" i="5"/>
  <c r="AB1765" i="5"/>
  <c r="V1749" i="5"/>
  <c r="H1749" i="5" s="1"/>
  <c r="AB1749" i="5"/>
  <c r="V1725" i="5"/>
  <c r="H1725" i="5" s="1"/>
  <c r="AB1725" i="5"/>
  <c r="V1717" i="5"/>
  <c r="E1717" i="5" s="1"/>
  <c r="X1717" i="5" s="1"/>
  <c r="AB1717" i="5"/>
  <c r="V1709" i="5"/>
  <c r="J1709" i="5" s="1"/>
  <c r="AB1709" i="5"/>
  <c r="AB1701" i="5"/>
  <c r="V1701" i="5"/>
  <c r="V1693" i="5"/>
  <c r="AB1693" i="5"/>
  <c r="AB1685" i="5"/>
  <c r="V1685" i="5"/>
  <c r="V1669" i="5"/>
  <c r="AB1669" i="5"/>
  <c r="AB1653" i="5"/>
  <c r="V1653" i="5"/>
  <c r="J1653" i="5" s="1"/>
  <c r="AB1637" i="5"/>
  <c r="V1637" i="5"/>
  <c r="I1637" i="5" s="1"/>
  <c r="V1421" i="5"/>
  <c r="F1421" i="5" s="1"/>
  <c r="AB1421" i="5"/>
  <c r="V1413" i="5"/>
  <c r="R1413" i="5" s="1"/>
  <c r="AB1413" i="5"/>
  <c r="V1405" i="5"/>
  <c r="F1405" i="5" s="1"/>
  <c r="AB1405" i="5"/>
  <c r="V1397" i="5"/>
  <c r="E1397" i="5" s="1"/>
  <c r="X1397" i="5" s="1"/>
  <c r="AB1397" i="5"/>
  <c r="V1389" i="5"/>
  <c r="G1389" i="5" s="1"/>
  <c r="AB1389" i="5"/>
  <c r="V1381" i="5"/>
  <c r="F1381" i="5" s="1"/>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H1317" i="5" s="1"/>
  <c r="AB1317" i="5"/>
  <c r="V1293" i="5"/>
  <c r="F1293" i="5" s="1"/>
  <c r="AB1293" i="5"/>
  <c r="V1277" i="5"/>
  <c r="F1277" i="5" s="1"/>
  <c r="AB1277" i="5"/>
  <c r="V1253" i="5"/>
  <c r="AB1253" i="5"/>
  <c r="V1213" i="5"/>
  <c r="R1213" i="5" s="1"/>
  <c r="AB1213" i="5"/>
  <c r="V1197" i="5"/>
  <c r="AB1197" i="5"/>
  <c r="V1173" i="5"/>
  <c r="G1173" i="5" s="1"/>
  <c r="V1085" i="5"/>
  <c r="G1085" i="5" s="1"/>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H725" i="5" s="1"/>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F766" i="5" s="1"/>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E1494" i="5"/>
  <c r="X1494" i="5" s="1"/>
  <c r="I1462" i="5"/>
  <c r="E1401" i="5"/>
  <c r="X1401" i="5" s="1"/>
  <c r="I1396" i="5"/>
  <c r="J1376" i="5"/>
  <c r="AB1358" i="5"/>
  <c r="F1230" i="5"/>
  <c r="F2110" i="5"/>
  <c r="R2078" i="5"/>
  <c r="AB1494" i="5"/>
  <c r="G1398" i="5"/>
  <c r="I1348" i="5"/>
  <c r="AB1118" i="5"/>
  <c r="AB894" i="5"/>
  <c r="AB54" i="5"/>
  <c r="H539" i="5"/>
  <c r="F539" i="5"/>
  <c r="G2138"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I2469" i="5"/>
  <c r="R2469" i="5"/>
  <c r="J2469" i="5"/>
  <c r="G2469" i="5"/>
  <c r="H2469" i="5"/>
  <c r="R2429" i="5"/>
  <c r="F2429" i="5"/>
  <c r="H2429" i="5"/>
  <c r="G2429" i="5"/>
  <c r="J2429" i="5"/>
  <c r="I2397" i="5"/>
  <c r="E2397" i="5"/>
  <c r="X2397" i="5" s="1"/>
  <c r="J2397" i="5"/>
  <c r="F2397" i="5"/>
  <c r="F2269" i="5"/>
  <c r="R2269" i="5"/>
  <c r="H2253" i="5"/>
  <c r="R2253" i="5"/>
  <c r="J2253" i="5"/>
  <c r="F2253" i="5"/>
  <c r="H2245" i="5"/>
  <c r="J2245" i="5"/>
  <c r="R2245" i="5"/>
  <c r="G2213" i="5"/>
  <c r="E2213" i="5"/>
  <c r="X2213" i="5" s="1"/>
  <c r="J2213" i="5"/>
  <c r="I2205" i="5"/>
  <c r="E2205" i="5"/>
  <c r="X2205" i="5" s="1"/>
  <c r="F2205" i="5"/>
  <c r="F2181" i="5"/>
  <c r="J2181" i="5"/>
  <c r="J2173" i="5"/>
  <c r="I2173" i="5"/>
  <c r="F2157" i="5"/>
  <c r="I2157" i="5"/>
  <c r="J2149" i="5"/>
  <c r="F2149" i="5"/>
  <c r="E2149" i="5"/>
  <c r="X2149" i="5" s="1"/>
  <c r="I2149" i="5"/>
  <c r="R2125" i="5"/>
  <c r="G2125" i="5"/>
  <c r="G2117" i="5"/>
  <c r="E2109" i="5"/>
  <c r="X2109" i="5" s="1"/>
  <c r="J2101" i="5"/>
  <c r="G2101" i="5"/>
  <c r="I2093" i="5"/>
  <c r="J2093" i="5"/>
  <c r="R1901" i="5"/>
  <c r="I1837" i="5"/>
  <c r="E1837" i="5"/>
  <c r="X1837" i="5" s="1"/>
  <c r="J1837" i="5"/>
  <c r="E1829" i="5"/>
  <c r="X1829" i="5" s="1"/>
  <c r="J1829" i="5"/>
  <c r="H1821" i="5"/>
  <c r="E1821" i="5"/>
  <c r="X1821" i="5" s="1"/>
  <c r="J1789" i="5"/>
  <c r="J1749" i="5"/>
  <c r="J1717" i="5"/>
  <c r="E1413" i="5"/>
  <c r="X1413" i="5" s="1"/>
  <c r="G1405" i="5"/>
  <c r="H1405" i="5"/>
  <c r="E1389" i="5"/>
  <c r="X1389" i="5" s="1"/>
  <c r="E1381" i="5"/>
  <c r="X1381" i="5" s="1"/>
  <c r="R1373" i="5"/>
  <c r="G1373" i="5"/>
  <c r="H1373" i="5"/>
  <c r="G1341" i="5"/>
  <c r="G1333" i="5"/>
  <c r="F1333" i="5"/>
  <c r="F1325" i="5"/>
  <c r="G1325" i="5"/>
  <c r="R1325" i="5"/>
  <c r="G1309" i="5"/>
  <c r="F1261" i="5"/>
  <c r="G1253" i="5"/>
  <c r="F1253" i="5"/>
  <c r="I1253" i="5"/>
  <c r="R1253" i="5"/>
  <c r="E1189" i="5"/>
  <c r="X1189" i="5" s="1"/>
  <c r="R1189" i="5"/>
  <c r="G1189" i="5"/>
  <c r="F1189" i="5"/>
  <c r="F1165" i="5"/>
  <c r="J1157" i="5"/>
  <c r="F1157" i="5"/>
  <c r="R1157" i="5"/>
  <c r="H1157" i="5"/>
  <c r="G1157" i="5"/>
  <c r="H1133" i="5"/>
  <c r="G1133" i="5"/>
  <c r="R1133" i="5"/>
  <c r="H1117" i="5"/>
  <c r="R1117" i="5"/>
  <c r="F1101" i="5"/>
  <c r="R1101" i="5"/>
  <c r="H1101" i="5"/>
  <c r="G1101" i="5"/>
  <c r="J1101" i="5"/>
  <c r="E741" i="5"/>
  <c r="X741" i="5" s="1"/>
  <c r="I709" i="5"/>
  <c r="G669" i="5"/>
  <c r="E669" i="5"/>
  <c r="X669" i="5" s="1"/>
  <c r="R621" i="5"/>
  <c r="G621" i="5"/>
  <c r="G613" i="5"/>
  <c r="E613" i="5"/>
  <c r="X613" i="5" s="1"/>
  <c r="I613" i="5"/>
  <c r="E597" i="5"/>
  <c r="X597" i="5" s="1"/>
  <c r="I565" i="5"/>
  <c r="G565" i="5"/>
  <c r="R929" i="5"/>
  <c r="G1425" i="5"/>
  <c r="I1457" i="5"/>
  <c r="H1489" i="5"/>
  <c r="S890"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I1853" i="5"/>
  <c r="I1213" i="5"/>
  <c r="G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T2053" i="5"/>
  <c r="S2053" i="5"/>
  <c r="T2071" i="5"/>
  <c r="S2071" i="5"/>
  <c r="AB2071" i="5"/>
  <c r="G2217" i="5"/>
  <c r="R2217" i="5"/>
  <c r="V2405" i="5"/>
  <c r="G2405" i="5" s="1"/>
  <c r="V2237" i="5"/>
  <c r="G2237" i="5" s="1"/>
  <c r="V2229" i="5"/>
  <c r="G2229" i="5" s="1"/>
  <c r="V2165" i="5"/>
  <c r="G2165" i="5" s="1"/>
  <c r="V2133" i="5"/>
  <c r="G2133" i="5" s="1"/>
  <c r="V2021" i="5"/>
  <c r="G2021" i="5" s="1"/>
  <c r="V2005" i="5"/>
  <c r="G2005" i="5" s="1"/>
  <c r="V1981" i="5"/>
  <c r="G1981" i="5" s="1"/>
  <c r="V1965" i="5"/>
  <c r="G1965" i="5" s="1"/>
  <c r="V1941" i="5"/>
  <c r="G1941" i="5" s="1"/>
  <c r="V1925" i="5"/>
  <c r="G1925" i="5" s="1"/>
  <c r="V1909" i="5"/>
  <c r="G1909" i="5" s="1"/>
  <c r="H1829" i="5"/>
  <c r="R1829" i="5"/>
  <c r="I1821" i="5"/>
  <c r="I1805" i="5"/>
  <c r="H1789" i="5"/>
  <c r="V1781" i="5"/>
  <c r="G1781" i="5" s="1"/>
  <c r="V1773" i="5"/>
  <c r="G1773" i="5" s="1"/>
  <c r="V1757" i="5"/>
  <c r="G1757" i="5" s="1"/>
  <c r="V1741" i="5"/>
  <c r="G1741" i="5" s="1"/>
  <c r="V1733" i="5"/>
  <c r="G1733" i="5" s="1"/>
  <c r="R1709" i="5"/>
  <c r="I1421" i="5"/>
  <c r="V1357" i="5"/>
  <c r="G1357" i="5" s="1"/>
  <c r="H1333" i="5"/>
  <c r="I1333" i="5"/>
  <c r="E1333" i="5"/>
  <c r="X1333" i="5" s="1"/>
  <c r="H1325" i="5"/>
  <c r="I1325" i="5"/>
  <c r="J1317" i="5"/>
  <c r="H1261" i="5"/>
  <c r="E1261" i="5"/>
  <c r="X1261" i="5" s="1"/>
  <c r="I1261" i="5"/>
  <c r="J1261" i="5"/>
  <c r="J1253" i="5"/>
  <c r="E1253" i="5"/>
  <c r="X1253" i="5" s="1"/>
  <c r="H1253" i="5"/>
  <c r="J1189" i="5"/>
  <c r="H1189" i="5"/>
  <c r="I1189" i="5"/>
  <c r="E1109" i="5"/>
  <c r="X1109" i="5" s="1"/>
  <c r="I1109" i="5"/>
  <c r="E1101" i="5"/>
  <c r="X1101" i="5" s="1"/>
  <c r="I1101" i="5"/>
  <c r="G933" i="5"/>
  <c r="AB853" i="5"/>
  <c r="V853" i="5"/>
  <c r="AB789" i="5"/>
  <c r="V789" i="5"/>
  <c r="V765" i="5"/>
  <c r="AB765"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S2413" i="5"/>
  <c r="T2088" i="5"/>
  <c r="E2113" i="5"/>
  <c r="X2113" i="5" s="1"/>
  <c r="G2105" i="5"/>
  <c r="H2042" i="5"/>
  <c r="J1828" i="5"/>
  <c r="S1834" i="5"/>
  <c r="S1818" i="5"/>
  <c r="R1839" i="5"/>
  <c r="T930" i="5"/>
  <c r="S1790" i="5"/>
  <c r="I1739" i="5"/>
  <c r="AB998" i="5"/>
  <c r="I104" i="5"/>
  <c r="AB1796"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R214" i="5"/>
  <c r="J751" i="5"/>
  <c r="F751" i="5"/>
  <c r="T757" i="5"/>
  <c r="S757" i="5"/>
  <c r="H1136" i="5"/>
  <c r="J1136" i="5"/>
  <c r="S2405" i="5"/>
  <c r="J2105" i="5"/>
  <c r="E2105" i="5"/>
  <c r="X2105" i="5" s="1"/>
  <c r="I2171" i="5"/>
  <c r="S2094" i="5"/>
  <c r="F1944" i="5"/>
  <c r="S1955" i="5"/>
  <c r="H1839" i="5"/>
  <c r="F835" i="5"/>
  <c r="F823" i="5"/>
  <c r="AB941" i="5"/>
  <c r="S968" i="5"/>
  <c r="T974" i="5"/>
  <c r="S980" i="5"/>
  <c r="T986" i="5"/>
  <c r="S2369" i="5"/>
  <c r="J2076" i="5"/>
  <c r="H2100" i="5"/>
  <c r="J1333" i="5"/>
  <c r="G2383" i="5"/>
  <c r="R1116" i="5"/>
  <c r="J1116" i="5"/>
  <c r="F1116" i="5"/>
  <c r="G1116" i="5"/>
  <c r="AB2459" i="5"/>
  <c r="I2113" i="5"/>
  <c r="F2113" i="5"/>
  <c r="S2082" i="5"/>
  <c r="J1944" i="5"/>
  <c r="AB1955" i="5"/>
  <c r="T941" i="5"/>
  <c r="S260" i="5"/>
  <c r="AB974" i="5"/>
  <c r="H2105" i="5"/>
  <c r="H2076" i="5"/>
  <c r="T1367" i="5"/>
  <c r="I1125" i="5"/>
  <c r="S2377" i="5"/>
  <c r="H552" i="5"/>
  <c r="F552" i="5"/>
  <c r="T2082" i="5"/>
  <c r="H1944" i="5"/>
  <c r="F1784" i="5"/>
  <c r="G104" i="5"/>
  <c r="AB78" i="5"/>
  <c r="AB897" i="5"/>
  <c r="S654" i="5"/>
  <c r="T654" i="5"/>
  <c r="AB654" i="5"/>
  <c r="T659" i="5"/>
  <c r="S659" i="5"/>
  <c r="S692" i="5"/>
  <c r="AB692" i="5"/>
  <c r="T356" i="5"/>
  <c r="AB356" i="5"/>
  <c r="F687" i="5"/>
  <c r="J687" i="5"/>
  <c r="G1335" i="5"/>
  <c r="I1335" i="5"/>
  <c r="S1346" i="5"/>
  <c r="T1346" i="5"/>
  <c r="AB1557" i="5"/>
  <c r="T2033" i="5"/>
  <c r="S2033"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R2461" i="5"/>
  <c r="I2421" i="5"/>
  <c r="E2421" i="5"/>
  <c r="X2421" i="5" s="1"/>
  <c r="J2421" i="5"/>
  <c r="H2421" i="5"/>
  <c r="J2413" i="5"/>
  <c r="R2413" i="5"/>
  <c r="F2413" i="5"/>
  <c r="E2413" i="5"/>
  <c r="X2413" i="5" s="1"/>
  <c r="I2269" i="5"/>
  <c r="G2269" i="5"/>
  <c r="E2269" i="5"/>
  <c r="X2269" i="5" s="1"/>
  <c r="H2269" i="5"/>
  <c r="J2269" i="5"/>
  <c r="R2173" i="5"/>
  <c r="E2173" i="5"/>
  <c r="X2173" i="5" s="1"/>
  <c r="F2173" i="5"/>
  <c r="G2173" i="5"/>
  <c r="H2173"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G1530" i="5"/>
  <c r="F186" i="5"/>
  <c r="E2402" i="5"/>
  <c r="X2402" i="5" s="1"/>
  <c r="E154" i="5"/>
  <c r="X154" i="5" s="1"/>
  <c r="E906" i="5"/>
  <c r="X906" i="5" s="1"/>
  <c r="R490" i="5"/>
  <c r="J362" i="5"/>
  <c r="H946" i="5"/>
  <c r="G1682" i="5"/>
  <c r="F930" i="5"/>
  <c r="G2466" i="5"/>
  <c r="H2402" i="5"/>
  <c r="F698" i="5"/>
  <c r="F1314" i="5"/>
  <c r="H74" i="5"/>
  <c r="H122" i="5"/>
  <c r="I186" i="5"/>
  <c r="I650" i="5"/>
  <c r="G226" i="5"/>
  <c r="E226" i="5"/>
  <c r="X226" i="5" s="1"/>
  <c r="J74" i="5"/>
  <c r="I466" i="5"/>
  <c r="J1426" i="5"/>
  <c r="J906"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G55" i="4"/>
  <c r="G37" i="4"/>
  <c r="S48" i="5"/>
  <c r="T42" i="5"/>
  <c r="T66" i="5"/>
  <c r="S88" i="5"/>
  <c r="T67" i="5"/>
  <c r="T40" i="5"/>
  <c r="T59" i="5"/>
  <c r="S78" i="5"/>
  <c r="S77" i="5"/>
  <c r="T35" i="5"/>
  <c r="T31" i="5"/>
  <c r="T52" i="5"/>
  <c r="S92" i="5"/>
  <c r="T50" i="5"/>
  <c r="S72" i="5"/>
  <c r="T55" i="5"/>
  <c r="T61" i="5"/>
  <c r="T64" i="5"/>
  <c r="T60" i="5"/>
  <c r="T51" i="5"/>
  <c r="T48" i="5"/>
  <c r="S54" i="5"/>
  <c r="T34" i="5"/>
  <c r="S56" i="5"/>
  <c r="T47" i="5"/>
  <c r="S84" i="5"/>
  <c r="T81" i="5"/>
  <c r="S64" i="5"/>
  <c r="S66" i="5"/>
  <c r="T73" i="5"/>
  <c r="T78" i="5"/>
  <c r="T36" i="5"/>
  <c r="S87" i="5"/>
  <c r="T44" i="5"/>
  <c r="T74" i="5"/>
  <c r="T89" i="5"/>
  <c r="T58" i="5"/>
  <c r="T77" i="5"/>
  <c r="T90" i="5"/>
  <c r="T41" i="5"/>
  <c r="G62" i="4" l="1"/>
  <c r="C13" i="6"/>
  <c r="G1413" i="5"/>
  <c r="I1381" i="5"/>
  <c r="R2093" i="5"/>
  <c r="F1813" i="5"/>
  <c r="E1709" i="5"/>
  <c r="X1709" i="5" s="1"/>
  <c r="F2093" i="5"/>
  <c r="E2125" i="5"/>
  <c r="X2125" i="5" s="1"/>
  <c r="J1861" i="5"/>
  <c r="J2442" i="5"/>
  <c r="F2442" i="5"/>
  <c r="G1709" i="5"/>
  <c r="G1813" i="5"/>
  <c r="J1085" i="5"/>
  <c r="J1381" i="5"/>
  <c r="J1413" i="5"/>
  <c r="F2477" i="5"/>
  <c r="H2125" i="5"/>
  <c r="J2261" i="5"/>
  <c r="I1813" i="5"/>
  <c r="H1085" i="5"/>
  <c r="H1381" i="5"/>
  <c r="H1413" i="5"/>
  <c r="C28" i="6"/>
  <c r="H1709" i="5"/>
  <c r="R1813" i="5"/>
  <c r="E198" i="5"/>
  <c r="X198" i="5" s="1"/>
  <c r="R1381" i="5"/>
  <c r="H1181" i="5"/>
  <c r="G1381" i="5"/>
  <c r="I2389" i="5"/>
  <c r="E2493" i="5"/>
  <c r="X2493" i="5" s="1"/>
  <c r="J1237" i="5"/>
  <c r="E1277" i="5"/>
  <c r="X1277" i="5" s="1"/>
  <c r="H2093" i="5"/>
  <c r="G1285" i="5"/>
  <c r="E2093" i="5"/>
  <c r="X2093" i="5" s="1"/>
  <c r="C5" i="5"/>
  <c r="B5" i="5"/>
  <c r="B6" i="5"/>
  <c r="B10" i="5"/>
  <c r="B14" i="5"/>
  <c r="B18" i="5"/>
  <c r="B22" i="5"/>
  <c r="B26" i="5"/>
  <c r="B30" i="5"/>
  <c r="C10" i="5"/>
  <c r="C14" i="5"/>
  <c r="C18" i="5"/>
  <c r="C22" i="5"/>
  <c r="C26" i="5"/>
  <c r="B11" i="5"/>
  <c r="B15" i="5"/>
  <c r="B19" i="5"/>
  <c r="B23" i="5"/>
  <c r="B27" i="5"/>
  <c r="C11" i="5"/>
  <c r="C19" i="5"/>
  <c r="C27" i="5"/>
  <c r="B20" i="5"/>
  <c r="B28" i="5"/>
  <c r="C24" i="5"/>
  <c r="B13" i="5"/>
  <c r="B21" i="5"/>
  <c r="C17" i="5"/>
  <c r="C29" i="5"/>
  <c r="C6" i="5"/>
  <c r="C30" i="5"/>
  <c r="C15" i="5"/>
  <c r="V15" i="5" s="1"/>
  <c r="B12" i="5"/>
  <c r="B24" i="5"/>
  <c r="B9" i="5"/>
  <c r="B25" i="5"/>
  <c r="C21" i="5"/>
  <c r="B7" i="5"/>
  <c r="C7" i="5"/>
  <c r="C23" i="5"/>
  <c r="C28" i="5"/>
  <c r="B17" i="5"/>
  <c r="C9" i="5"/>
  <c r="B8" i="5"/>
  <c r="B16" i="5"/>
  <c r="C13" i="5"/>
  <c r="C8" i="5"/>
  <c r="C12" i="5"/>
  <c r="C16" i="5"/>
  <c r="C20" i="5"/>
  <c r="B29" i="5"/>
  <c r="C25" i="5"/>
  <c r="J214" i="5"/>
  <c r="I2418" i="5"/>
  <c r="R766" i="5"/>
  <c r="H2085" i="5"/>
  <c r="R2389" i="5"/>
  <c r="I1093" i="5"/>
  <c r="R1805" i="5"/>
  <c r="J1853" i="5"/>
  <c r="R1085" i="5"/>
  <c r="E1405" i="5"/>
  <c r="X1405" i="5" s="1"/>
  <c r="E1421" i="5"/>
  <c r="X1421" i="5" s="1"/>
  <c r="E1749" i="5"/>
  <c r="X1749" i="5" s="1"/>
  <c r="E2101" i="5"/>
  <c r="X2101" i="5" s="1"/>
  <c r="G2389" i="5"/>
  <c r="H2418" i="5"/>
  <c r="F2085" i="5"/>
  <c r="G2146" i="5"/>
  <c r="H2146" i="5"/>
  <c r="F1805" i="5"/>
  <c r="H2101" i="5"/>
  <c r="H717" i="5"/>
  <c r="F1085" i="5"/>
  <c r="J1405" i="5"/>
  <c r="R1421" i="5"/>
  <c r="G1749" i="5"/>
  <c r="R2146" i="5"/>
  <c r="J2493" i="5"/>
  <c r="G1821" i="5"/>
  <c r="R2101" i="5"/>
  <c r="G725" i="5"/>
  <c r="G1421" i="5"/>
  <c r="R1749" i="5"/>
  <c r="E2117" i="5"/>
  <c r="X2117" i="5" s="1"/>
  <c r="G1778" i="5"/>
  <c r="I1778" i="5"/>
  <c r="I2493" i="5"/>
  <c r="I757" i="5"/>
  <c r="R1389" i="5"/>
  <c r="E1789" i="5"/>
  <c r="X1789" i="5" s="1"/>
  <c r="F1778" i="5"/>
  <c r="C10" i="6"/>
  <c r="C27" i="6"/>
  <c r="F32" i="6"/>
  <c r="H32" i="6" s="1"/>
  <c r="D32" i="6" s="1"/>
  <c r="F42" i="6"/>
  <c r="H42" i="6" s="1"/>
  <c r="D42" i="6" s="1"/>
  <c r="F37" i="6"/>
  <c r="H37" i="6" s="1"/>
  <c r="D37" i="6" s="1"/>
  <c r="F27" i="6"/>
  <c r="H27" i="6" s="1"/>
  <c r="D27" i="6" s="1"/>
  <c r="H22" i="6"/>
  <c r="D22" i="6" s="1"/>
  <c r="E1778" i="5"/>
  <c r="X1778" i="5" s="1"/>
  <c r="H2493" i="5"/>
  <c r="R1821" i="5"/>
  <c r="H2389" i="5"/>
  <c r="F2493" i="5"/>
  <c r="F134" i="5"/>
  <c r="H214" i="5"/>
  <c r="G837" i="5"/>
  <c r="F1821" i="5"/>
  <c r="F2101" i="5"/>
  <c r="C4" i="6"/>
  <c r="C9" i="6"/>
  <c r="C7" i="6"/>
  <c r="C8" i="6"/>
  <c r="C11"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X67" i="5"/>
  <c r="X86" i="5"/>
  <c r="X60" i="5"/>
  <c r="X79" i="5"/>
  <c r="X69" i="5"/>
  <c r="X57" i="5"/>
  <c r="X41" i="5"/>
  <c r="X89" i="5"/>
  <c r="X35" i="5"/>
  <c r="X76" i="5"/>
  <c r="X44" i="5"/>
  <c r="X73" i="5"/>
  <c r="X75" i="5"/>
  <c r="X58" i="5"/>
  <c r="X32" i="5"/>
  <c r="X47" i="5"/>
  <c r="X52" i="5"/>
  <c r="X36" i="5"/>
  <c r="X51" i="5"/>
  <c r="X37" i="5"/>
  <c r="X50" i="5"/>
  <c r="X42" i="5"/>
  <c r="H46" i="5"/>
  <c r="X74" i="5"/>
  <c r="X40" i="5"/>
  <c r="X61" i="5"/>
  <c r="X55" i="5"/>
  <c r="B56" i="4"/>
  <c r="A40" i="6" s="1"/>
  <c r="B38" i="4"/>
  <c r="A25" i="6" s="1"/>
  <c r="A20" i="6"/>
  <c r="B44" i="4"/>
  <c r="A30" i="6"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2461" i="5"/>
  <c r="G1317" i="5"/>
  <c r="G845" i="5"/>
  <c r="E1637" i="5"/>
  <c r="X1637" i="5" s="1"/>
  <c r="I1317" i="5"/>
  <c r="H2461" i="5"/>
  <c r="F1213" i="5"/>
  <c r="F2461" i="5"/>
  <c r="E845" i="5"/>
  <c r="X845" i="5" s="1"/>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J2347" i="5"/>
  <c r="F2347" i="5"/>
  <c r="H2347" i="5"/>
  <c r="R2347" i="5"/>
  <c r="E2347" i="5"/>
  <c r="X2347" i="5" s="1"/>
  <c r="I2347" i="5"/>
  <c r="H982" i="5"/>
  <c r="I982" i="5"/>
  <c r="E982" i="5"/>
  <c r="X982" i="5" s="1"/>
  <c r="J982" i="5"/>
  <c r="F982" i="5"/>
  <c r="R982"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S47" i="5"/>
  <c r="S41" i="5"/>
  <c r="S55" i="5"/>
  <c r="S67" i="5"/>
  <c r="S79" i="5"/>
  <c r="S90" i="5"/>
  <c r="S76" i="5"/>
  <c r="S52" i="5"/>
  <c r="S50" i="5"/>
  <c r="S74" i="5"/>
  <c r="S86" i="5"/>
  <c r="S69" i="5"/>
  <c r="S89" i="5"/>
  <c r="S44" i="5"/>
  <c r="S58" i="5"/>
  <c r="S36" i="5"/>
  <c r="S40" i="5"/>
  <c r="T62" i="5"/>
  <c r="T70" i="5"/>
  <c r="S60" i="5"/>
  <c r="S57" i="5"/>
  <c r="S35" i="5"/>
  <c r="S73" i="5"/>
  <c r="S32" i="5"/>
  <c r="S51" i="5"/>
  <c r="S42" i="5"/>
  <c r="T46" i="5"/>
  <c r="S34" i="5"/>
  <c r="S61" i="5"/>
  <c r="T38" i="5"/>
  <c r="S75" i="5"/>
  <c r="S37" i="5"/>
  <c r="V12" i="5" l="1"/>
  <c r="R12" i="5" s="1"/>
  <c r="V16" i="5"/>
  <c r="R16" i="5" s="1"/>
  <c r="AB17" i="5"/>
  <c r="AB10" i="5"/>
  <c r="V13" i="5"/>
  <c r="R13" i="5" s="1"/>
  <c r="V8" i="5"/>
  <c r="H8" i="5" s="1"/>
  <c r="V7" i="5"/>
  <c r="J7" i="5" s="1"/>
  <c r="V30" i="5"/>
  <c r="F30" i="5" s="1"/>
  <c r="AB11" i="5"/>
  <c r="V14" i="5"/>
  <c r="G14" i="5" s="1"/>
  <c r="V17" i="5"/>
  <c r="H17" i="5" s="1"/>
  <c r="AB16" i="5"/>
  <c r="V23" i="5"/>
  <c r="E23" i="5" s="1"/>
  <c r="X23" i="5" s="1"/>
  <c r="V10" i="5"/>
  <c r="H10" i="5" s="1"/>
  <c r="AB22" i="5"/>
  <c r="AB9" i="5"/>
  <c r="AB14" i="5"/>
  <c r="V18" i="5"/>
  <c r="AB15" i="5"/>
  <c r="C42" i="6"/>
  <c r="V6" i="5"/>
  <c r="G15" i="5"/>
  <c r="J30" i="5"/>
  <c r="V11" i="5"/>
  <c r="G11" i="5" s="1"/>
  <c r="H15" i="5"/>
  <c r="I15" i="5"/>
  <c r="E15" i="5"/>
  <c r="J15" i="5"/>
  <c r="F15" i="5"/>
  <c r="R15" i="5"/>
  <c r="AB28" i="5"/>
  <c r="AB26" i="5"/>
  <c r="AB20" i="5"/>
  <c r="AB7" i="5"/>
  <c r="V27" i="5"/>
  <c r="G27" i="5" s="1"/>
  <c r="V26" i="5"/>
  <c r="AB18" i="5"/>
  <c r="V21" i="5"/>
  <c r="G21" i="5" s="1"/>
  <c r="V29" i="5"/>
  <c r="G29" i="5" s="1"/>
  <c r="V19" i="5"/>
  <c r="V22" i="5"/>
  <c r="V25" i="5"/>
  <c r="G25" i="5" s="1"/>
  <c r="AB8" i="5"/>
  <c r="AB25" i="5"/>
  <c r="AB29" i="5"/>
  <c r="V9" i="5"/>
  <c r="G9" i="5" s="1"/>
  <c r="AB21" i="5"/>
  <c r="AB27" i="5"/>
  <c r="AB6" i="5"/>
  <c r="V20" i="5"/>
  <c r="AB24" i="5"/>
  <c r="AB13" i="5"/>
  <c r="AB23" i="5"/>
  <c r="AB12" i="5"/>
  <c r="V28" i="5"/>
  <c r="G28" i="5" s="1"/>
  <c r="V24" i="5"/>
  <c r="G24" i="5" s="1"/>
  <c r="AB19" i="5"/>
  <c r="AB30" i="5"/>
  <c r="C37" i="6"/>
  <c r="C22" i="6"/>
  <c r="C32" i="6"/>
  <c r="H48" i="6"/>
  <c r="C48" i="6" s="1"/>
  <c r="X94" i="5"/>
  <c r="S94" i="5"/>
  <c r="X62" i="5"/>
  <c r="X38" i="5"/>
  <c r="X70" i="5"/>
  <c r="X46" i="5"/>
  <c r="I14" i="5"/>
  <c r="I16" i="5"/>
  <c r="I17" i="5"/>
  <c r="D50" i="6"/>
  <c r="D47" i="6"/>
  <c r="D51" i="6"/>
  <c r="C51" i="6"/>
  <c r="D46" i="6"/>
  <c r="C46" i="6"/>
  <c r="D54" i="6"/>
  <c r="C54" i="6"/>
  <c r="D53" i="6"/>
  <c r="C53" i="6"/>
  <c r="D55" i="6"/>
  <c r="D49" i="6"/>
  <c r="C49" i="6"/>
  <c r="S70" i="5"/>
  <c r="S62" i="5"/>
  <c r="S46" i="5"/>
  <c r="S38" i="5"/>
  <c r="T7" i="5"/>
  <c r="S23" i="5"/>
  <c r="T15" i="5"/>
  <c r="T30" i="5"/>
  <c r="I12" i="5" l="1"/>
  <c r="G12" i="5"/>
  <c r="E16" i="5"/>
  <c r="E30" i="5"/>
  <c r="X30" i="5" s="1"/>
  <c r="F12" i="5"/>
  <c r="H16" i="5"/>
  <c r="G16" i="5"/>
  <c r="F16" i="5"/>
  <c r="J14" i="5"/>
  <c r="R30" i="5"/>
  <c r="F14" i="5"/>
  <c r="J16" i="5"/>
  <c r="E14" i="5"/>
  <c r="X14" i="5" s="1"/>
  <c r="E12" i="5"/>
  <c r="X12" i="5" s="1"/>
  <c r="J12" i="5"/>
  <c r="H12" i="5"/>
  <c r="E17" i="5"/>
  <c r="X17" i="5" s="1"/>
  <c r="R8" i="5"/>
  <c r="G17" i="5"/>
  <c r="I13" i="5"/>
  <c r="E8" i="5"/>
  <c r="X8" i="5" s="1"/>
  <c r="J13" i="5"/>
  <c r="I8" i="5"/>
  <c r="E13" i="5"/>
  <c r="X13" i="5" s="1"/>
  <c r="G8" i="5"/>
  <c r="R23" i="5"/>
  <c r="H13" i="5"/>
  <c r="G23" i="5"/>
  <c r="F13" i="5"/>
  <c r="G13" i="5"/>
  <c r="F10" i="5"/>
  <c r="I7" i="5"/>
  <c r="G10" i="5"/>
  <c r="E7" i="5"/>
  <c r="R7" i="5"/>
  <c r="H14" i="5"/>
  <c r="J8" i="5"/>
  <c r="F17" i="5"/>
  <c r="F8" i="5"/>
  <c r="G7" i="5"/>
  <c r="J17" i="5"/>
  <c r="R14" i="5"/>
  <c r="H23" i="5"/>
  <c r="H7" i="5"/>
  <c r="I30" i="5"/>
  <c r="G30" i="5"/>
  <c r="H30" i="5"/>
  <c r="J10" i="5"/>
  <c r="F7" i="5"/>
  <c r="E10" i="5"/>
  <c r="X10" i="5" s="1"/>
  <c r="F11" i="5"/>
  <c r="R17" i="5"/>
  <c r="R10" i="5"/>
  <c r="I23" i="5"/>
  <c r="F23" i="5"/>
  <c r="I10" i="5"/>
  <c r="J23" i="5"/>
  <c r="R11" i="5"/>
  <c r="I11" i="5"/>
  <c r="H11" i="5"/>
  <c r="E11" i="5"/>
  <c r="X11" i="5" s="1"/>
  <c r="R18" i="5"/>
  <c r="H18" i="5"/>
  <c r="I18" i="5"/>
  <c r="E18" i="5"/>
  <c r="J18" i="5"/>
  <c r="F18" i="5"/>
  <c r="G18" i="5"/>
  <c r="J11" i="5"/>
  <c r="G6" i="5"/>
  <c r="R6" i="5"/>
  <c r="F6" i="5"/>
  <c r="J6" i="5"/>
  <c r="H6" i="5"/>
  <c r="I6" i="5"/>
  <c r="E6" i="5"/>
  <c r="E20" i="5"/>
  <c r="I20" i="5"/>
  <c r="F20" i="5"/>
  <c r="J20" i="5"/>
  <c r="R20" i="5"/>
  <c r="H20" i="5"/>
  <c r="E19" i="5"/>
  <c r="I19" i="5"/>
  <c r="J19" i="5"/>
  <c r="F19" i="5"/>
  <c r="R19" i="5"/>
  <c r="H19" i="5"/>
  <c r="I26" i="5"/>
  <c r="J26" i="5"/>
  <c r="H26" i="5"/>
  <c r="E26" i="5"/>
  <c r="F26" i="5"/>
  <c r="R26" i="5"/>
  <c r="F29" i="5"/>
  <c r="R29" i="5"/>
  <c r="H29" i="5"/>
  <c r="I29" i="5"/>
  <c r="E29" i="5"/>
  <c r="J29" i="5"/>
  <c r="X15" i="5"/>
  <c r="I9" i="5"/>
  <c r="J9" i="5"/>
  <c r="E9" i="5"/>
  <c r="H9" i="5"/>
  <c r="R9" i="5"/>
  <c r="F9" i="5"/>
  <c r="H27" i="5"/>
  <c r="J27" i="5"/>
  <c r="E27" i="5"/>
  <c r="I27" i="5"/>
  <c r="F27" i="5"/>
  <c r="R27" i="5"/>
  <c r="J24" i="5"/>
  <c r="I24" i="5"/>
  <c r="H24" i="5"/>
  <c r="F24" i="5"/>
  <c r="R24" i="5"/>
  <c r="E24" i="5"/>
  <c r="F22" i="5"/>
  <c r="G22" i="5"/>
  <c r="I22" i="5"/>
  <c r="R22" i="5"/>
  <c r="J22" i="5"/>
  <c r="E22" i="5"/>
  <c r="H22" i="5"/>
  <c r="I25" i="5"/>
  <c r="E25" i="5"/>
  <c r="J25" i="5"/>
  <c r="R25" i="5"/>
  <c r="H25" i="5"/>
  <c r="F25" i="5"/>
  <c r="R21" i="5"/>
  <c r="J21" i="5"/>
  <c r="H21" i="5"/>
  <c r="E21" i="5"/>
  <c r="I21" i="5"/>
  <c r="F21" i="5"/>
  <c r="F28" i="5"/>
  <c r="J28" i="5"/>
  <c r="R28" i="5"/>
  <c r="H28" i="5"/>
  <c r="I28" i="5"/>
  <c r="E28" i="5"/>
  <c r="G20" i="5"/>
  <c r="G19" i="5"/>
  <c r="G26" i="5"/>
  <c r="D48" i="6"/>
  <c r="X16" i="5"/>
  <c r="G59" i="6"/>
  <c r="G60" i="6"/>
  <c r="F61" i="6"/>
  <c r="G58" i="6"/>
  <c r="H59" i="6"/>
  <c r="T14" i="5"/>
  <c r="T16" i="5"/>
  <c r="T12" i="5"/>
  <c r="T13" i="5"/>
  <c r="T10" i="5"/>
  <c r="T17" i="5"/>
  <c r="S7" i="5"/>
  <c r="T8" i="5"/>
  <c r="T23" i="5"/>
  <c r="S8" i="5"/>
  <c r="T18" i="5"/>
  <c r="T6" i="5"/>
  <c r="S13" i="5"/>
  <c r="T20" i="5"/>
  <c r="S6" i="5"/>
  <c r="T29" i="5"/>
  <c r="S12" i="5"/>
  <c r="T25" i="5"/>
  <c r="S11" i="5"/>
  <c r="T27" i="5"/>
  <c r="T11" i="5"/>
  <c r="S14" i="5"/>
  <c r="T19" i="5"/>
  <c r="S15" i="5"/>
  <c r="T9" i="5"/>
  <c r="T21" i="5"/>
  <c r="S16" i="5"/>
  <c r="S30" i="5"/>
  <c r="S17" i="5"/>
  <c r="S10" i="5"/>
  <c r="T24" i="5"/>
  <c r="T22" i="5"/>
  <c r="T28" i="5"/>
  <c r="T26" i="5"/>
  <c r="X7" i="5" l="1"/>
  <c r="X18" i="5"/>
  <c r="X6" i="5"/>
  <c r="X24" i="5"/>
  <c r="X26" i="5"/>
  <c r="X9" i="5"/>
  <c r="X19" i="5"/>
  <c r="X27" i="5"/>
  <c r="X22" i="5"/>
  <c r="X28" i="5"/>
  <c r="X21" i="5"/>
  <c r="X25" i="5"/>
  <c r="X29" i="5"/>
  <c r="X20" i="5"/>
  <c r="H60" i="6"/>
  <c r="AB5" i="5"/>
  <c r="H57" i="6"/>
  <c r="V5" i="5"/>
  <c r="G57" i="6"/>
  <c r="C57" i="6" s="1"/>
  <c r="H58" i="6"/>
  <c r="S28" i="5"/>
  <c r="S9" i="5"/>
  <c r="S20" i="5"/>
  <c r="S24" i="5"/>
  <c r="S19" i="5"/>
  <c r="S26" i="5"/>
  <c r="S27" i="5"/>
  <c r="S25" i="5"/>
  <c r="S21" i="5"/>
  <c r="S22" i="5"/>
  <c r="S18" i="5"/>
  <c r="S29" i="5"/>
  <c r="F5" i="5" l="1"/>
  <c r="J5" i="5"/>
  <c r="H5" i="5"/>
  <c r="I5" i="5"/>
  <c r="E5" i="5"/>
  <c r="G5" i="5"/>
  <c r="R5" i="5"/>
  <c r="H62" i="6"/>
  <c r="D2" i="6" s="1"/>
  <c r="D57" i="6"/>
  <c r="T5" i="5"/>
  <c r="S5" i="5"/>
  <c r="X5" i="5" l="1"/>
  <c r="G61" i="6" s="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<sst xmlns="http://schemas.openxmlformats.org/spreadsheetml/2006/main" count="17153" uniqueCount="14066">
  <si>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</si>
  <si>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</si>
  <si>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</si>
  <si>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</si>
  <si>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</si>
  <si>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</si>
  <si>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</si>
  <si>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</si>
  <si>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</si>
  <si>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</si>
  <si>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</si>
  <si>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</si>
  <si>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</si>
  <si>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</si>
  <si>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</si>
  <si>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</si>
  <si>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</si>
  <si>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</si>
  <si>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</si>
  <si>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</si>
  <si>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</si>
  <si>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</si>
  <si>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</si>
  <si>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</si>
  <si>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</si>
  <si>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</si>
  <si>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</si>
  <si>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</si>
  <si>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</si>
  <si>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</si>
  <si>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</si>
  <si>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</si>
  <si>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</si>
  <si>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</si>
  <si>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</si>
  <si>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</si>
  <si>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</si>
  <si>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</si>
  <si>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</si>
  <si>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</si>
  <si>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</si>
  <si>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</si>
  <si>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</si>
  <si>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</si>
  <si>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</si>
  <si>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</si>
  <si>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</si>
  <si>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</si>
  <si>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</si>
  <si>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</si>
  <si>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</si>
  <si>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</si>
  <si>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</si>
  <si>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</si>
  <si>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</si>
  <si>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</si>
  <si>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</si>
  <si>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</si>
  <si>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</si>
  <si>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</si>
  <si>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</si>
  <si>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</si>
  <si>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</si>
  <si>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</si>
  <si>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</si>
  <si>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</si>
  <si>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</si>
  <si>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</si>
  <si>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</si>
  <si>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</si>
  <si>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</si>
  <si>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</si>
  <si>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</si>
  <si>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</si>
  <si>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</si>
  <si>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</si>
  <si>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</si>
  <si>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</si>
  <si>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</si>
  <si>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</si>
  <si>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</si>
  <si>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</si>
  <si>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</si>
  <si>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</si>
  <si>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</si>
  <si>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</si>
  <si>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</si>
  <si>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</si>
  <si>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</si>
  <si>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</si>
  <si>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</si>
  <si>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</si>
  <si>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</si>
  <si>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</si>
  <si>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</si>
  <si>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</si>
  <si>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</si>
  <si>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</si>
  <si>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</si>
  <si>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</si>
  <si>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</si>
  <si>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</si>
  <si>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</si>
  <si>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</si>
  <si>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</si>
  <si>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</si>
  <si>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</si>
  <si>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</si>
  <si>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</si>
  <si>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</si>
  <si>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</si>
  <si>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</si>
  <si>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</si>
  <si>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</si>
  <si>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</si>
  <si>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</si>
  <si>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</si>
  <si>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</si>
  <si>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</si>
  <si>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</si>
  <si>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</si>
  <si>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</si>
  <si>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</si>
  <si>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</si>
  <si>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</si>
  <si>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</si>
  <si>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</si>
  <si>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</si>
  <si>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</si>
  <si>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</si>
  <si>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</si>
  <si>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</si>
  <si>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</si>
  <si>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</si>
  <si>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</si>
  <si>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</si>
  <si>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</si>
  <si>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</si>
  <si>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</si>
  <si>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</si>
  <si>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</si>
  <si>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</si>
  <si>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</si>
  <si>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</si>
  <si>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</si>
  <si>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</si>
  <si>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</si>
  <si>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</si>
  <si>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</si>
  <si>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</si>
  <si>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</si>
  <si>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</si>
  <si>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</si>
  <si>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</si>
  <si>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</si>
  <si>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</si>
  <si>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</si>
  <si>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</si>
  <si>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</si>
  <si>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</si>
  <si>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</si>
  <si>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</si>
  <si>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</si>
  <si>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</si>
  <si>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</si>
  <si>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</si>
  <si>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</si>
  <si>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</si>
  <si>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</si>
  <si>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</si>
  <si>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</si>
  <si>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</si>
  <si>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</si>
  <si>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</si>
  <si>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</si>
  <si>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</si>
  <si>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</si>
  <si>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</si>
  <si>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</si>
  <si>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</si>
  <si>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</si>
  <si>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</si>
  <si>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</si>
  <si>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</si>
  <si>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</si>
  <si>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</si>
  <si>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</si>
  <si>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</si>
  <si>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</si>
  <si>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</si>
  <si>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</si>
  <si>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</si>
  <si>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</si>
  <si>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</si>
  <si>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</si>
  <si>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</si>
  <si>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</si>
  <si>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</si>
  <si>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</si>
  <si>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</si>
  <si>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</si>
  <si>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</si>
  <si>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</si>
  <si>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</si>
  <si>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</si>
  <si>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</si>
  <si>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</si>
  <si>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</si>
  <si>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</si>
  <si>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</si>
  <si>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</si>
  <si>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</si>
  <si>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</si>
  <si>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</si>
  <si>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</si>
  <si>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</si>
  <si>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</si>
  <si>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</si>
  <si>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</si>
  <si>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</si>
  <si>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</si>
  <si>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</si>
  <si>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</si>
  <si>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</si>
  <si>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</si>
  <si>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</si>
  <si>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</si>
  <si>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</si>
  <si>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</si>
  <si>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</si>
  <si>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</si>
  <si>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</si>
  <si>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</si>
  <si>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</si>
  <si>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</si>
  <si>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</si>
  <si>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</si>
  <si>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</si>
  <si>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</si>
  <si>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</si>
  <si>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</si>
  <si>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</si>
  <si>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</si>
  <si>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</si>
  <si>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</si>
  <si>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</si>
  <si>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</si>
  <si>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</si>
  <si>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</si>
  <si>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</si>
  <si>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</si>
  <si>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</si>
  <si>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</si>
  <si>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</si>
  <si>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</si>
  <si>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</si>
  <si>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</si>
  <si>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</si>
  <si>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</si>
  <si>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</si>
  <si>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</si>
  <si>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</si>
  <si>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</si>
  <si>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</si>
  <si>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</si>
  <si>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</si>
  <si>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</si>
  <si>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</si>
  <si>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</si>
  <si>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</si>
  <si>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</si>
  <si>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</si>
  <si>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</si>
  <si>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</si>
  <si>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</si>
  <si>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</si>
  <si>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</si>
  <si>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</si>
  <si>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</si>
  <si>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</si>
  <si>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</si>
  <si>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</si>
  <si>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</si>
  <si>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</si>
  <si>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</si>
  <si>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</si>
  <si>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</si>
  <si>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</si>
  <si>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</si>
  <si>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</si>
  <si>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</si>
  <si>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</si>
  <si>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</si>
  <si>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</si>
  <si>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</si>
  <si>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</si>
  <si>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</si>
  <si>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</si>
  <si>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</si>
  <si>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</si>
  <si>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</si>
  <si>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</si>
  <si>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</si>
  <si>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</si>
  <si>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</si>
  <si>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</si>
  <si>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</si>
  <si>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</si>
  <si>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</si>
  <si>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</si>
  <si>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</si>
  <si>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</si>
  <si>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</si>
  <si>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</si>
  <si>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</si>
  <si>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</si>
  <si>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</si>
  <si>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</si>
  <si>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</si>
  <si>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</si>
  <si>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</si>
  <si>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</si>
  <si>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</si>
  <si>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</si>
  <si>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</si>
  <si>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</si>
  <si>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</si>
  <si>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</si>
  <si>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</si>
  <si>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</si>
  <si>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</si>
  <si>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</si>
  <si>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</si>
  <si>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</si>
  <si>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</si>
  <si>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</si>
  <si>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</si>
  <si>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</si>
  <si>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</si>
  <si>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</si>
  <si>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</si>
  <si>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</si>
  <si>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</si>
  <si>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</si>
  <si>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</si>
  <si>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</si>
  <si>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</si>
  <si>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</si>
  <si>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</si>
  <si>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</si>
  <si>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</si>
  <si>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</si>
  <si>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</si>
  <si>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</si>
  <si>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</si>
  <si>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</si>
  <si>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</si>
  <si>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</si>
  <si>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</si>
  <si>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</si>
  <si>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</si>
  <si>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</si>
  <si>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</si>
  <si>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</si>
  <si>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</si>
  <si>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</si>
  <si>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</si>
  <si>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</si>
  <si>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</si>
  <si>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</si>
  <si>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</si>
  <si>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</si>
  <si>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</si>
  <si>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</si>
  <si>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</si>
  <si>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</si>
  <si>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</si>
  <si>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</si>
  <si>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</si>
  <si>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</si>
  <si>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</si>
  <si>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</si>
  <si>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</si>
  <si>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</si>
  <si>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</si>
  <si>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</si>
  <si>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</si>
  <si>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</si>
  <si>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</si>
  <si>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</si>
  <si>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</si>
  <si>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</si>
  <si>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</si>
  <si>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</si>
  <si>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</si>
  <si>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</si>
  <si>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</si>
  <si>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</si>
  <si>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</si>
  <si>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</si>
  <si>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</si>
  <si>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</si>
  <si>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</si>
  <si>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</si>
  <si>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</si>
  <si>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</si>
  <si>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</si>
  <si>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</si>
  <si>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</si>
  <si>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</si>
  <si>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</si>
  <si>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</si>
  <si>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</si>
  <si>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</si>
  <si>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</si>
  <si>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</si>
  <si>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</si>
  <si>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</si>
  <si>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</si>
  <si>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</si>
  <si>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</si>
  <si>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</si>
  <si>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</si>
  <si>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</si>
  <si>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</si>
  <si>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</si>
  <si>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</si>
  <si>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</si>
  <si>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</si>
  <si>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</si>
  <si>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</si>
  <si>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</si>
  <si>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</si>
  <si>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</si>
  <si>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</si>
  <si>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</si>
  <si>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</si>
  <si>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</si>
  <si>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</si>
  <si>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</si>
  <si>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</si>
  <si>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</si>
  <si>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</si>
  <si>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</si>
  <si>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</si>
  <si>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</si>
  <si>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</si>
  <si>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</si>
  <si>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</si>
  <si>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</si>
  <si>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</si>
  <si>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</si>
  <si>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</si>
  <si>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</si>
  <si>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</si>
  <si>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</si>
  <si>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</si>
  <si>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</si>
  <si>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</si>
  <si>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</si>
  <si>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</si>
  <si>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</si>
  <si>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</si>
  <si>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</si>
  <si>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</si>
  <si>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</si>
  <si>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</si>
  <si>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</si>
  <si>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</si>
  <si>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</si>
  <si>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</si>
  <si>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</si>
  <si>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</si>
  <si>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</si>
  <si>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</si>
  <si>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</si>
  <si>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</si>
  <si>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</si>
  <si>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</si>
  <si>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</si>
  <si>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</si>
  <si>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</si>
  <si>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</si>
  <si>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</si>
  <si>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</si>
  <si>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</si>
  <si>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</si>
  <si>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</si>
  <si>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</si>
  <si>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</si>
  <si>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</si>
  <si>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</si>
  <si>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</si>
  <si>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</si>
  <si>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</si>
  <si>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</si>
  <si>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</si>
  <si>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</si>
  <si>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</si>
  <si>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</si>
  <si>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</si>
  <si>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</si>
  <si>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</si>
  <si>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</si>
  <si>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</si>
  <si>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</si>
  <si>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</si>
  <si>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</si>
  <si>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</si>
  <si>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</si>
  <si>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</si>
  <si>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</si>
  <si>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</si>
  <si>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</si>
  <si>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</si>
  <si>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</si>
  <si>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</si>
  <si>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</si>
  <si>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</si>
  <si>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</si>
  <si>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</si>
  <si>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</si>
  <si>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</si>
  <si>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</si>
  <si>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</si>
  <si>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</si>
  <si>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</si>
  <si>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</si>
  <si>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</si>
  <si>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</si>
  <si>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</si>
  <si>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</si>
  <si>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</si>
  <si>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</si>
  <si>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</si>
  <si>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</si>
  <si>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</si>
  <si>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</si>
  <si>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</si>
  <si>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</si>
  <si>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</si>
  <si>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</si>
  <si>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</si>
  <si>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</si>
  <si>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</si>
  <si>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</si>
  <si>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</si>
  <si>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</si>
  <si>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</si>
  <si>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</si>
  <si>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</si>
  <si>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</si>
  <si>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</si>
  <si>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</si>
  <si>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</si>
  <si>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</si>
  <si>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</si>
  <si>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</si>
  <si>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</si>
  <si>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</si>
  <si>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</si>
  <si>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</si>
  <si>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</si>
  <si>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</si>
  <si>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</si>
  <si>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</si>
  <si>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</si>
  <si>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</si>
  <si>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</si>
  <si>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</si>
  <si>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</si>
  <si>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</si>
  <si>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</si>
  <si>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</si>
  <si>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</si>
  <si>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</si>
  <si>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</si>
  <si>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</si>
  <si>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</si>
  <si>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</si>
  <si>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</si>
  <si>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</si>
  <si>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</si>
  <si>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</si>
  <si>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</si>
  <si>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</si>
  <si>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</si>
  <si>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</si>
  <si>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</si>
  <si>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</si>
  <si>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</si>
  <si>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</si>
  <si>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</si>
  <si>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</si>
  <si>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</si>
  <si>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</si>
  <si>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</si>
  <si>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</si>
  <si>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</si>
  <si>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</si>
  <si>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</si>
  <si>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</si>
  <si>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</si>
  <si>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</si>
  <si>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</si>
  <si>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</si>
  <si>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</si>
  <si>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</si>
  <si>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</si>
  <si>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</si>
  <si>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</si>
  <si>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</si>
  <si>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</si>
  <si>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</si>
  <si>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</si>
  <si>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</si>
  <si>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</si>
  <si>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</si>
  <si>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</si>
  <si>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</si>
  <si>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</si>
  <si>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</si>
  <si>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</si>
  <si>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</si>
  <si>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</si>
  <si>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</si>
  <si>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</si>
  <si>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</si>
  <si>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</si>
  <si>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</si>
  <si>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</si>
  <si>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</si>
  <si>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</si>
  <si>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</si>
  <si>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</si>
  <si>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</si>
  <si>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</si>
  <si>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</si>
  <si>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</si>
  <si>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</si>
  <si>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</si>
  <si>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</si>
  <si>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</si>
  <si>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</si>
  <si>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</si>
  <si>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</si>
  <si>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</si>
  <si>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</si>
  <si>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</si>
  <si>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</si>
  <si>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</si>
  <si>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</si>
  <si>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</si>
  <si>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</si>
  <si>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</si>
  <si>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</si>
  <si>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</si>
  <si>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</si>
  <si>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</si>
  <si>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</si>
  <si>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</si>
  <si>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</si>
  <si>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</si>
  <si>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</si>
  <si>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</si>
  <si>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</si>
  <si>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</si>
  <si>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</si>
  <si>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</si>
  <si>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</si>
  <si>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</si>
  <si>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</si>
  <si>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</si>
  <si>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</si>
  <si>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</si>
  <si>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</si>
  <si>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</si>
  <si>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</si>
  <si>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</si>
  <si>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</si>
  <si>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</si>
  <si>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</si>
  <si>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</si>
  <si>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</si>
  <si>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</si>
  <si>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</si>
  <si>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</si>
  <si>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</si>
  <si>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</si>
  <si>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</si>
  <si>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</si>
  <si>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</si>
  <si>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</si>
  <si>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</si>
  <si>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</si>
  <si>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</si>
  <si>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</si>
  <si>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</si>
  <si>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</si>
  <si>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</si>
  <si>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</si>
  <si>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</si>
  <si>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</si>
  <si>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</si>
  <si>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</si>
  <si>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</si>
  <si>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</si>
  <si>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</si>
  <si>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</si>
  <si>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</si>
  <si>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</si>
  <si>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</si>
  <si>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</si>
  <si>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</si>
  <si>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</si>
  <si>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</si>
  <si>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</si>
  <si>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</si>
  <si>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</si>
  <si>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</si>
  <si>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</si>
  <si>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</si>
  <si>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</si>
  <si>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</si>
  <si>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</si>
  <si>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</si>
  <si>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</si>
  <si>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</si>
  <si>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</si>
  <si>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</si>
  <si>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</si>
  <si>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</si>
  <si>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</si>
  <si>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</si>
  <si>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</si>
  <si>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</si>
  <si>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</si>
  <si>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</si>
  <si>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</si>
  <si>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</si>
  <si>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</si>
  <si>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</si>
  <si>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</si>
  <si>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</si>
  <si>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</si>
  <si>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</si>
  <si>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</si>
  <si>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</si>
  <si>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</si>
  <si>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</si>
  <si>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</si>
  <si>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</si>
  <si>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</si>
  <si>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</si>
  <si>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</si>
  <si>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</si>
  <si>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</si>
  <si>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</si>
  <si>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</si>
  <si>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</si>
  <si>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</si>
  <si>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</si>
  <si>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</si>
  <si>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</si>
  <si>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</si>
  <si>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</si>
  <si>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</si>
  <si>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</si>
  <si>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</si>
  <si>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</si>
  <si>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</si>
  <si>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</si>
  <si>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</si>
  <si>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</si>
  <si>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</si>
  <si>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</si>
  <si>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</si>
  <si>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</si>
  <si>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</si>
  <si>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</si>
  <si>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</si>
  <si>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</si>
  <si>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</si>
  <si>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</si>
  <si>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</si>
  <si>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</si>
  <si>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</si>
  <si>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</si>
  <si>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</si>
  <si>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</si>
  <si>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</si>
  <si>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</si>
  <si>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</si>
  <si>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</si>
  <si>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</si>
  <si>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</si>
  <si>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</si>
  <si>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</si>
  <si>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</si>
  <si>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</si>
  <si>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</si>
  <si>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</si>
  <si>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</si>
  <si>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</si>
  <si>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</si>
  <si>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</si>
  <si>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</si>
  <si>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</si>
  <si>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</si>
  <si>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</si>
  <si>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</si>
  <si>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</si>
  <si>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</si>
  <si>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</si>
  <si>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</si>
  <si>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</si>
  <si>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</si>
  <si>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</si>
  <si>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</si>
  <si>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</si>
  <si>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</si>
  <si>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</si>
  <si>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</si>
  <si>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</si>
  <si>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</si>
  <si>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</si>
  <si>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</si>
  <si>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</si>
  <si>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</si>
  <si>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</si>
  <si>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</si>
  <si>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</si>
  <si>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</si>
  <si>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</si>
  <si>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</si>
  <si>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</si>
  <si>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</si>
  <si>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</si>
  <si>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</si>
  <si>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</si>
  <si>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</si>
  <si>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</si>
  <si>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</si>
  <si>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</si>
  <si>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</si>
  <si>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</si>
  <si>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</si>
  <si>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</si>
  <si>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</si>
  <si>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</si>
  <si>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</si>
  <si>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</si>
  <si>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</si>
  <si>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</si>
  <si>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</si>
  <si>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</si>
  <si>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</si>
  <si>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</si>
  <si>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</si>
  <si>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</si>
  <si>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</si>
  <si>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</si>
  <si>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</si>
  <si>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</si>
  <si>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</si>
  <si>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</si>
  <si>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</si>
  <si>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</si>
  <si>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</si>
  <si>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</si>
  <si>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</si>
  <si>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</si>
  <si>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</si>
  <si>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</si>
  <si>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</si>
  <si>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</si>
  <si>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</si>
  <si>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</si>
  <si>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</si>
  <si>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</si>
  <si>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</si>
  <si>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</si>
  <si>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</si>
  <si>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</si>
  <si>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</si>
  <si>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</si>
  <si>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</si>
  <si>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</si>
  <si>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</si>
  <si>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</si>
  <si>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</si>
  <si>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</si>
  <si>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</si>
  <si>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</si>
  <si>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</si>
  <si>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</si>
  <si>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</si>
  <si>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</si>
  <si>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</si>
  <si>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</si>
  <si>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</si>
  <si>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</si>
  <si>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</si>
  <si>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</si>
  <si>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</si>
  <si>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</si>
  <si>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</si>
  <si>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</si>
  <si>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</si>
  <si>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</si>
  <si>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</si>
  <si>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</si>
  <si>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</si>
  <si>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</si>
  <si>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</si>
  <si>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</si>
  <si>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</si>
  <si>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</si>
  <si>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</si>
  <si>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</si>
  <si>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</si>
  <si>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</si>
  <si>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</si>
  <si>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</si>
  <si>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</si>
  <si>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</si>
  <si>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</si>
  <si>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</si>
  <si>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</si>
  <si>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</si>
  <si>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</si>
  <si>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</si>
  <si>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</si>
  <si>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</si>
  <si>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</si>
  <si>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</si>
  <si>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</si>
  <si>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</si>
  <si>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</si>
  <si>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</si>
  <si>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</si>
  <si>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</si>
  <si>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</si>
  <si>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</si>
  <si>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</si>
  <si>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</si>
  <si>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</si>
  <si>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</si>
  <si>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</si>
  <si>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</si>
  <si>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</si>
  <si>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</si>
  <si>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</si>
  <si>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</si>
  <si>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</si>
  <si>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</si>
  <si>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</si>
  <si>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</si>
  <si>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</si>
  <si>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</si>
  <si>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</si>
  <si>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</si>
  <si>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</si>
  <si>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</si>
  <si>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</si>
  <si>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</si>
  <si>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</si>
  <si>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</si>
  <si>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</si>
  <si>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</si>
  <si>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</si>
  <si>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</si>
  <si>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</si>
  <si>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</si>
  <si>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</si>
  <si>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</si>
  <si>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</si>
  <si>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</si>
  <si>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</si>
  <si>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</si>
  <si>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</si>
  <si>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</si>
  <si>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</si>
  <si>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</si>
  <si>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</si>
  <si>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</si>
  <si>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</si>
  <si>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</si>
  <si>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</si>
  <si>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</si>
  <si>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</si>
  <si>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</si>
  <si>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</si>
  <si>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</si>
  <si>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</si>
  <si>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</si>
  <si>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</si>
  <si>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</si>
  <si>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</si>
  <si>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</si>
  <si>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</si>
  <si>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</si>
  <si>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</si>
  <si>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</si>
  <si>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</si>
  <si>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</si>
  <si>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</si>
  <si>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</si>
  <si>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</si>
  <si>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</si>
  <si>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</si>
  <si>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</si>
  <si>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</si>
  <si>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</si>
  <si>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</si>
  <si>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</si>
  <si>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</si>
  <si>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</si>
  <si>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</si>
  <si>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</si>
  <si>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</si>
  <si>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</si>
  <si>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</si>
  <si>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</si>
  <si>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</si>
  <si>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</si>
  <si>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</si>
  <si>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</si>
  <si>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</si>
  <si>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</si>
  <si>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</si>
  <si>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</si>
  <si>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</si>
  <si>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</si>
  <si>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</si>
  <si>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</si>
  <si>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</si>
  <si>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</si>
  <si>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</si>
  <si>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</si>
  <si>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</si>
  <si>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</si>
  <si>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</si>
  <si>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</si>
  <si>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</si>
  <si>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</si>
  <si>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</si>
  <si>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</si>
  <si>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</si>
  <si>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</si>
  <si>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</si>
  <si>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</si>
  <si>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</si>
  <si>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</si>
  <si>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</si>
  <si>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</si>
  <si>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</si>
  <si>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</si>
  <si>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</si>
  <si>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</si>
  <si>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</si>
  <si>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</si>
  <si>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</si>
  <si>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</si>
  <si>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</si>
  <si>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</si>
  <si>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</si>
  <si>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</si>
  <si>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</si>
  <si>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</si>
  <si>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</si>
  <si>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</si>
  <si>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</si>
  <si>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</si>
  <si>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</si>
  <si>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</si>
  <si>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</si>
  <si>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</si>
  <si>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</si>
  <si>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</si>
  <si>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</si>
  <si>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</si>
  <si>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</si>
  <si>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</si>
  <si>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</si>
  <si>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</si>
  <si>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</si>
  <si>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</si>
  <si>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</si>
  <si>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</si>
  <si>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</si>
  <si>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</si>
  <si>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</si>
  <si>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</si>
  <si>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</si>
  <si>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</si>
  <si>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</si>
  <si>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</si>
  <si>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</si>
  <si>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</si>
  <si>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</si>
  <si>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</si>
  <si>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</si>
  <si>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</si>
  <si>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</si>
  <si>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</si>
  <si>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</si>
  <si>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</si>
  <si>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</si>
  <si>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</si>
  <si>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</si>
  <si>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</si>
  <si>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</si>
  <si>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</si>
  <si>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</si>
  <si>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</si>
  <si>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</si>
  <si>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</si>
  <si>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</si>
  <si>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</si>
  <si>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</si>
  <si>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</si>
  <si>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</si>
  <si>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</si>
  <si>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</si>
  <si>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</si>
  <si>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</si>
  <si>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</si>
  <si>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</si>
  <si>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</si>
  <si>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</si>
  <si>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</si>
  <si>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</si>
  <si>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</si>
  <si>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</si>
  <si>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</si>
  <si>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</si>
  <si>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</si>
  <si>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</si>
  <si>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</si>
  <si>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</si>
  <si>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</si>
  <si>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</si>
  <si>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</si>
  <si>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</si>
  <si>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</si>
  <si>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</si>
  <si>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</si>
  <si>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</si>
  <si>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</si>
  <si>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</si>
  <si>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</si>
  <si>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</si>
  <si>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</si>
  <si>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</si>
  <si>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</si>
  <si>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</si>
  <si>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</si>
  <si>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</si>
  <si>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</si>
  <si>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</si>
  <si>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</si>
  <si>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</si>
  <si>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</si>
  <si>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</si>
  <si>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</si>
  <si>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</si>
  <si>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</si>
  <si>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</si>
  <si>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</si>
  <si>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</si>
  <si>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</si>
  <si>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</si>
  <si>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</si>
  <si>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</si>
  <si>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</si>
  <si>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</si>
  <si>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</si>
  <si>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</si>
  <si>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</si>
  <si>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</si>
  <si>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</si>
  <si>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</si>
  <si>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</si>
  <si>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</si>
  <si>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</si>
  <si>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</si>
  <si>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</si>
  <si>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</si>
  <si>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</si>
  <si>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</si>
  <si>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</si>
  <si>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</si>
  <si>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</si>
  <si>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</si>
  <si>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</si>
  <si>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</si>
  <si>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</si>
  <si>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</si>
  <si>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</si>
  <si>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</si>
  <si>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</si>
  <si>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</si>
  <si>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</si>
  <si>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</si>
  <si>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</si>
  <si>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</si>
  <si>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</si>
  <si>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</si>
  <si>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</si>
  <si>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</si>
  <si>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</si>
  <si>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</si>
  <si>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</si>
  <si>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</si>
  <si>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</si>
  <si>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</si>
  <si>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</si>
  <si>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</si>
  <si>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</si>
  <si>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</si>
  <si>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</si>
  <si>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</si>
  <si>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</si>
  <si>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</si>
  <si>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</si>
  <si>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</si>
  <si>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</si>
  <si>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</si>
  <si>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</si>
  <si>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</si>
  <si>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</si>
  <si>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</si>
  <si>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</si>
  <si>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</si>
  <si>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</si>
  <si>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</si>
  <si>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</si>
  <si>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</si>
  <si>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</si>
  <si>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</si>
  <si>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</si>
  <si>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</si>
  <si>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</si>
  <si>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</si>
  <si>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</si>
  <si>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</si>
  <si>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</si>
  <si>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</si>
  <si>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</si>
  <si>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</si>
  <si>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</si>
  <si>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</si>
  <si>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</si>
  <si>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</si>
  <si>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</si>
  <si>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</si>
  <si>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</si>
  <si>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</si>
  <si>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</si>
  <si>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</si>
  <si>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</si>
  <si>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</si>
  <si>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</si>
  <si>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</si>
  <si>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</si>
  <si>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</si>
  <si>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</si>
  <si>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</si>
  <si>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</si>
  <si>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</si>
  <si>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</si>
  <si>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</si>
  <si>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</si>
  <si>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</si>
  <si>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</si>
  <si>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</si>
  <si>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</si>
  <si>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</si>
  <si>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</si>
  <si>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</si>
  <si>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</si>
  <si>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</si>
  <si>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</si>
  <si>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</si>
  <si>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</si>
  <si>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</si>
  <si>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</si>
  <si>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</si>
  <si>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</si>
  <si>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</si>
  <si>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</si>
  <si>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</si>
  <si>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</si>
  <si>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</si>
  <si>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</si>
  <si>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</si>
  <si>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</si>
  <si>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</si>
  <si>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</si>
  <si>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</si>
  <si>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</si>
  <si>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</si>
  <si>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</si>
  <si>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</si>
  <si>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</si>
  <si>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</si>
  <si>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</si>
  <si>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</si>
  <si>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</si>
  <si>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</si>
  <si>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</si>
  <si>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</si>
  <si>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</si>
  <si>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</si>
  <si>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</si>
  <si>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</si>
  <si>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</si>
  <si>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</si>
  <si>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</si>
  <si>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</si>
  <si>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</si>
  <si>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</si>
  <si>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</si>
  <si>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</si>
  <si>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</si>
  <si>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</si>
  <si>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</si>
  <si>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</si>
  <si>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</si>
  <si>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</si>
  <si>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</si>
  <si>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</si>
  <si>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</si>
  <si>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</si>
  <si>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</si>
  <si>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</si>
  <si>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</si>
  <si>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</si>
  <si>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</si>
  <si>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</si>
  <si>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</si>
  <si>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</si>
  <si>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</si>
  <si>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</si>
  <si>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</si>
  <si>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</si>
  <si>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</si>
  <si>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</si>
  <si>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</si>
  <si>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</si>
  <si>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</si>
  <si>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</si>
  <si>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</si>
  <si>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</si>
  <si>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</si>
  <si>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</si>
  <si>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</si>
  <si>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</si>
  <si>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</si>
  <si>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</si>
  <si>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</si>
  <si>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</si>
  <si>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</si>
  <si>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</si>
  <si>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</si>
  <si>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</si>
  <si>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</si>
  <si>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</si>
  <si>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</si>
  <si>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</si>
  <si>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</si>
  <si>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</si>
  <si>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</si>
  <si>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</si>
  <si>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</si>
  <si>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</si>
  <si>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</si>
  <si>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</si>
  <si>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</si>
  <si>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</si>
  <si>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</si>
  <si>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</si>
  <si>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</si>
  <si>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</si>
  <si>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</si>
  <si>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</si>
  <si>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</si>
  <si>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</si>
  <si>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</si>
  <si>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</si>
  <si>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</si>
  <si>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</si>
  <si>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</si>
  <si>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</si>
  <si>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</si>
  <si>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</si>
  <si>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</si>
  <si>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</si>
  <si>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</si>
  <si>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</si>
  <si>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</si>
  <si>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</si>
  <si>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</si>
  <si>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</si>
  <si>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</si>
  <si>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</si>
  <si>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</si>
  <si>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</si>
  <si>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</si>
  <si>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</si>
  <si>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</si>
  <si>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</si>
  <si>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</si>
  <si>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</si>
  <si>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</si>
  <si>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</si>
  <si>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</si>
  <si>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</si>
  <si>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</si>
  <si>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</si>
  <si>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</si>
  <si>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</si>
  <si>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</si>
  <si>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</si>
  <si>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</si>
  <si>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</si>
  <si>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</si>
  <si>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</si>
  <si>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</si>
  <si>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</si>
  <si>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</si>
  <si>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</si>
  <si>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</si>
  <si>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</si>
  <si>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</si>
  <si>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</si>
  <si>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</si>
  <si>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</si>
  <si>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</si>
  <si>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</si>
  <si>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</si>
  <si>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</si>
  <si>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</si>
  <si>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</si>
  <si>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</si>
  <si>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</si>
  <si>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</si>
  <si>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</si>
  <si>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</si>
  <si>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</si>
  <si>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</si>
  <si>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</si>
  <si>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</si>
  <si>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</si>
  <si>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</si>
  <si>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</si>
  <si>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</si>
  <si>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</si>
  <si>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</si>
  <si>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</si>
  <si>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</si>
  <si>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</si>
  <si>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</si>
  <si>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</si>
  <si>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</si>
  <si>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</si>
  <si>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</si>
  <si>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</si>
  <si>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</si>
  <si>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</si>
  <si>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</si>
  <si>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</si>
  <si>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</si>
  <si>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</si>
  <si>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</si>
  <si>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</si>
  <si>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</si>
  <si>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</si>
  <si>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</si>
  <si>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</si>
  <si>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</si>
  <si>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</si>
  <si>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</si>
  <si>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</si>
  <si>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</si>
  <si>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</si>
  <si>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</si>
  <si>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</si>
  <si>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</si>
  <si>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</si>
  <si>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</si>
  <si>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</si>
  <si>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</si>
  <si>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</si>
  <si>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</si>
  <si>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</si>
  <si>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</si>
  <si>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</si>
  <si>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</si>
  <si>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</si>
  <si>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</si>
  <si>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</si>
  <si>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</si>
  <si>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</si>
  <si>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</si>
  <si>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</si>
  <si>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</si>
  <si>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</si>
  <si>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</si>
  <si>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</si>
  <si>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</si>
  <si>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</si>
  <si>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</si>
  <si>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</si>
  <si>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</si>
  <si>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</si>
  <si>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</si>
  <si>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</si>
  <si>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</si>
  <si>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</si>
  <si>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</si>
  <si>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</si>
  <si>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</si>
  <si>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</si>
  <si>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</si>
  <si>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</si>
  <si>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</si>
  <si>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</si>
  <si>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</si>
  <si>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</si>
  <si>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</si>
  <si>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</si>
  <si>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</si>
  <si>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</si>
  <si>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</si>
  <si>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</si>
  <si>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</si>
  <si>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</si>
  <si>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</si>
  <si>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</si>
  <si>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</si>
  <si>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</si>
  <si>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</si>
  <si>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</si>
  <si>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</si>
  <si>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</si>
  <si>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</si>
  <si>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</si>
  <si>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</si>
  <si>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</si>
  <si>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</si>
  <si>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</si>
  <si>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</si>
  <si>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</si>
  <si>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</si>
  <si>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</si>
  <si>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</si>
  <si>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</si>
  <si>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</si>
  <si>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</si>
  <si>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</si>
  <si>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</si>
  <si>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</si>
  <si>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</si>
  <si>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</si>
  <si>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</si>
  <si>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</si>
  <si>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</si>
  <si>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</si>
  <si>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</si>
  <si>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</si>
  <si>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</si>
  <si>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</si>
  <si>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</si>
  <si>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</si>
  <si>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</si>
  <si>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</si>
  <si>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</si>
  <si>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</si>
  <si>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</si>
  <si>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</si>
  <si>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</si>
  <si>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</si>
  <si>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</si>
  <si>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</si>
  <si>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</si>
  <si>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</si>
  <si>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</si>
  <si>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</si>
  <si>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</si>
  <si>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</si>
  <si>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</si>
  <si>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</si>
  <si>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</si>
  <si>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</si>
  <si>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</si>
  <si>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</si>
  <si>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</si>
  <si>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</si>
  <si>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</si>
  <si>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</si>
  <si>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</si>
  <si>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</si>
  <si>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</si>
  <si>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</si>
  <si>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</si>
  <si>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</si>
  <si>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</si>
  <si>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</si>
  <si>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</si>
  <si>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</si>
  <si>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</si>
  <si>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</si>
  <si>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</si>
  <si>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</si>
  <si>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</si>
  <si>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</si>
  <si>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</si>
  <si>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</si>
  <si>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</si>
  <si>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</si>
  <si>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</si>
  <si>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</si>
  <si>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</si>
  <si>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</si>
  <si>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</si>
  <si>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</si>
  <si>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</si>
  <si>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</si>
  <si>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</si>
  <si>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</si>
  <si>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</si>
  <si>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</si>
  <si>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</si>
  <si>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</si>
  <si>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</si>
  <si>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</si>
  <si>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</si>
  <si>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</si>
  <si>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</si>
  <si>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</si>
  <si>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</si>
  <si>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</si>
  <si>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</si>
  <si>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</si>
  <si>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</si>
  <si>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</si>
  <si>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</si>
  <si>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</si>
  <si>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</si>
  <si>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</si>
  <si>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</si>
  <si>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</si>
  <si>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</si>
  <si>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</si>
  <si>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</si>
  <si>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</si>
  <si>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</si>
  <si>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</si>
  <si>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</si>
  <si>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</si>
  <si>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</si>
  <si>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</si>
  <si>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</si>
  <si>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</si>
  <si>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</si>
  <si>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</si>
  <si>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</si>
  <si>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</si>
  <si>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</si>
  <si>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</si>
  <si>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</si>
  <si>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</si>
  <si>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</si>
  <si>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</si>
  <si>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</si>
  <si>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</si>
  <si>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</si>
  <si>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</si>
  <si>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</si>
  <si>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</si>
  <si>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</si>
  <si>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</si>
  <si>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</si>
  <si>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</si>
  <si>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</si>
  <si>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</si>
  <si>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</si>
  <si>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</si>
  <si>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</si>
  <si>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</si>
  <si>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</si>
  <si>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</si>
  <si>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</si>
  <si>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</si>
  <si>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</si>
  <si>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</si>
  <si>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</si>
  <si>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</si>
  <si>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</si>
  <si>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</si>
  <si>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</si>
  <si>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</si>
  <si>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</si>
  <si>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</si>
  <si>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</si>
  <si>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</si>
  <si>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</si>
  <si>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</si>
  <si>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</si>
  <si>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</si>
  <si>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</si>
  <si>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</si>
  <si>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</si>
  <si>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</si>
  <si>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</si>
  <si>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</si>
  <si>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</si>
  <si>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</si>
  <si>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</si>
  <si>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</si>
  <si>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</si>
  <si>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</si>
  <si>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</si>
  <si>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</si>
  <si>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</si>
  <si>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</si>
  <si>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</si>
  <si>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</si>
  <si>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</si>
  <si>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</si>
  <si>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</si>
  <si>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</si>
  <si>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</si>
  <si>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</si>
  <si>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</si>
  <si>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</si>
  <si>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</si>
  <si>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</si>
  <si>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</si>
  <si>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</si>
  <si>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</si>
  <si>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</si>
  <si>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</si>
  <si>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</si>
  <si>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</si>
  <si>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</si>
  <si>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</si>
  <si>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</si>
  <si>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</si>
  <si>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</si>
  <si>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</si>
  <si>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</si>
  <si>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</si>
  <si>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</si>
  <si>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</si>
  <si>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</si>
  <si>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</si>
  <si>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</si>
  <si>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</si>
  <si>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</si>
  <si>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</si>
  <si>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</si>
  <si>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</si>
  <si>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</si>
  <si>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</si>
  <si>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</si>
  <si>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</si>
  <si>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</si>
  <si>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</si>
  <si>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</si>
  <si>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</si>
  <si>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</si>
  <si>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</si>
  <si>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</si>
  <si>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</si>
  <si>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</si>
  <si>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</si>
  <si>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</si>
  <si>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</si>
  <si>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</si>
  <si>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</si>
  <si>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</si>
  <si>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</si>
  <si>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</si>
  <si>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</si>
  <si>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</si>
  <si>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</si>
  <si>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</si>
  <si>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</si>
  <si>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</si>
  <si>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</si>
  <si>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</si>
  <si>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</si>
  <si>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</si>
  <si>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</si>
  <si>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</si>
  <si>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</si>
  <si>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</si>
  <si>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</si>
  <si>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</si>
  <si>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</si>
  <si>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</si>
  <si>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</si>
  <si>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</si>
  <si>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</si>
  <si>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</si>
  <si>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</si>
  <si>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</si>
  <si>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</si>
  <si>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</si>
  <si>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</si>
  <si>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</si>
  <si>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</si>
  <si>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</si>
  <si>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</si>
  <si>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</si>
  <si>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</si>
  <si>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</si>
  <si>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</si>
  <si>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</si>
  <si>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</si>
  <si>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</si>
  <si>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</si>
  <si>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</si>
  <si>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</si>
  <si>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</si>
  <si>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</si>
  <si>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</si>
  <si>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</si>
  <si>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</si>
  <si>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</si>
  <si>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</si>
  <si>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</si>
  <si>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</si>
  <si>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</si>
  <si>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</si>
  <si>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</si>
  <si>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</si>
  <si>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</si>
  <si>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</si>
  <si>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</si>
  <si>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</si>
  <si>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</si>
  <si>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</si>
  <si>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</si>
  <si>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</si>
  <si>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</si>
  <si>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</si>
  <si>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</si>
  <si>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</si>
  <si>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</si>
  <si>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</si>
  <si>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</si>
  <si>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</si>
  <si>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</si>
  <si>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</si>
  <si>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</si>
  <si>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</si>
  <si>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</si>
  <si>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</si>
  <si>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</si>
  <si>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</si>
  <si>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</si>
  <si>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</si>
  <si>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</si>
  <si>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</si>
  <si>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</si>
  <si>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</si>
  <si>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</si>
  <si>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</si>
  <si>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</si>
  <si>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</si>
  <si>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</si>
  <si>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</si>
  <si>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</si>
  <si>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</si>
  <si>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</si>
  <si>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</si>
  <si>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</si>
  <si>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</si>
  <si>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</si>
  <si>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</si>
  <si>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</si>
  <si>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</si>
  <si>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</si>
  <si>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</si>
  <si>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</si>
  <si>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</si>
  <si>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</si>
  <si>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</si>
  <si>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</si>
  <si>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</si>
  <si>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</si>
  <si>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</si>
  <si>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</si>
  <si>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</si>
  <si>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</si>
  <si>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</si>
  <si>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</si>
  <si>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</si>
  <si>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</si>
  <si>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</si>
  <si>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</si>
  <si>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</si>
  <si>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</si>
  <si>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</si>
  <si>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</si>
  <si>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</si>
  <si>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</si>
  <si>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</si>
  <si>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</si>
  <si>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</si>
  <si>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</si>
  <si>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</si>
  <si>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</si>
  <si>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</si>
  <si>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</si>
  <si>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</si>
  <si>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</si>
  <si>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</si>
  <si>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</si>
  <si>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</si>
  <si>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</si>
  <si>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</si>
  <si>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</si>
  <si>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</si>
  <si>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</si>
  <si>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</si>
  <si>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</si>
  <si>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</si>
  <si>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</si>
  <si>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</si>
  <si>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</si>
  <si>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</si>
  <si>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</si>
  <si>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</si>
  <si>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</si>
  <si>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</si>
  <si>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</si>
  <si>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</si>
  <si>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</si>
  <si>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</si>
  <si>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</si>
  <si>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</si>
  <si>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</si>
  <si>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</si>
  <si>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</si>
  <si>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</si>
  <si>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</si>
  <si>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</si>
  <si>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</si>
  <si>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</si>
  <si>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</si>
  <si>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</si>
  <si>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</si>
  <si>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</si>
  <si>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</si>
  <si>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</si>
  <si>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</si>
  <si>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</si>
  <si>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</si>
  <si>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</si>
  <si>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</si>
  <si>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</si>
  <si>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</si>
  <si>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</si>
  <si>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</si>
  <si>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</si>
  <si>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</si>
  <si>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</si>
  <si>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</si>
  <si>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</si>
  <si>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</si>
  <si>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</si>
  <si>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</si>
  <si>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</si>
  <si>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</si>
  <si>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</si>
  <si>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</si>
  <si>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</si>
  <si>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</si>
  <si>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</si>
  <si>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</si>
  <si>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</si>
  <si>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</si>
  <si>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</si>
  <si>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</si>
  <si>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</si>
  <si>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</si>
  <si>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</si>
  <si>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</si>
  <si>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</si>
  <si>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</si>
  <si>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</si>
  <si>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</si>
  <si>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</si>
  <si>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</si>
  <si>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</si>
  <si>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</si>
  <si>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</si>
  <si>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</si>
  <si>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</si>
  <si>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</si>
  <si>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</si>
  <si>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</si>
  <si>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</si>
  <si>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</si>
  <si>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</si>
  <si>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</si>
  <si>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</si>
  <si>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</si>
  <si>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</si>
  <si>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</si>
  <si>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</si>
  <si>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</si>
  <si>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</si>
  <si>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</si>
  <si>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</si>
  <si>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</si>
  <si>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</si>
  <si>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</si>
  <si>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</si>
  <si>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</si>
  <si>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</si>
  <si>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</si>
  <si>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</si>
  <si>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</si>
  <si>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</si>
  <si>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</si>
  <si>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</si>
  <si>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</si>
  <si>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</si>
  <si>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</si>
  <si>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</si>
  <si>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</si>
  <si>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</si>
  <si>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</si>
  <si>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</si>
  <si>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</si>
  <si>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</si>
  <si>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</si>
  <si>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</si>
  <si>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</si>
  <si>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</si>
  <si>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</si>
  <si>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</si>
  <si>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</si>
  <si>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</si>
  <si>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</si>
  <si>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</si>
  <si>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</si>
  <si>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</si>
  <si>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</si>
  <si>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</si>
  <si>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</si>
  <si>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</si>
  <si>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</si>
  <si>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</si>
  <si>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</si>
  <si>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</si>
  <si>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</si>
  <si>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</si>
  <si>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</si>
  <si>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</si>
  <si>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</si>
  <si>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</si>
  <si>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</si>
  <si>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</si>
  <si>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</si>
  <si>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</si>
  <si>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</si>
  <si>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</si>
  <si>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</si>
  <si>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</si>
  <si>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</si>
  <si>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</si>
  <si>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</si>
  <si>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</si>
  <si>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</si>
  <si>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</si>
  <si>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</si>
  <si>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</si>
  <si>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</si>
  <si>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</si>
  <si>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</si>
  <si>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</si>
  <si>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</si>
  <si>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</si>
  <si>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</si>
  <si>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</si>
  <si>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</si>
  <si>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</si>
  <si>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</si>
  <si>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</si>
  <si>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</si>
  <si>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</si>
  <si>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</si>
  <si>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</si>
  <si>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</si>
  <si>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</si>
  <si>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</si>
  <si>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</si>
  <si>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</si>
  <si>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</si>
  <si>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</si>
  <si>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</si>
  <si>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</si>
  <si>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</si>
  <si>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</si>
  <si>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</si>
  <si>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</si>
  <si>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</si>
  <si>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</si>
  <si>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</si>
  <si>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</si>
  <si>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</si>
  <si>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</si>
  <si>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</si>
  <si>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</si>
  <si>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</si>
  <si>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</si>
  <si>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</si>
  <si>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</si>
  <si>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</si>
  <si>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</si>
  <si>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</si>
  <si>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</si>
  <si>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</si>
  <si>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</si>
  <si>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</si>
  <si>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</si>
  <si>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</si>
  <si>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</si>
  <si>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</si>
  <si>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</si>
  <si>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</si>
  <si>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</si>
  <si>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</si>
  <si>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</si>
  <si>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</si>
  <si>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</si>
  <si>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</si>
  <si>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</si>
  <si>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</si>
  <si>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</si>
  <si>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</si>
  <si>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</si>
  <si>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</si>
  <si>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</si>
  <si>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</si>
  <si>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</si>
  <si>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</si>
  <si>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</si>
  <si>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</si>
  <si>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</si>
  <si>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</si>
  <si>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</si>
  <si>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</si>
  <si>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</si>
  <si>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</si>
  <si>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</si>
  <si>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</si>
  <si>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</si>
  <si>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</si>
  <si>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</si>
  <si>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</si>
  <si>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</si>
  <si>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</si>
  <si>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</si>
  <si>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</si>
  <si>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</si>
  <si>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</si>
  <si>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</si>
  <si>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</si>
  <si>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</si>
  <si>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</si>
  <si>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</si>
  <si>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</si>
  <si>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</si>
  <si>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</si>
  <si>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</si>
  <si>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</si>
  <si>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</si>
  <si>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</si>
  <si>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</si>
  <si>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</si>
  <si>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</si>
  <si>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</si>
  <si>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</si>
  <si>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</si>
  <si>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</si>
  <si>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</si>
  <si>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</si>
  <si>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</si>
  <si>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</si>
  <si>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</si>
  <si>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</si>
  <si>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</si>
  <si>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</si>
  <si>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</si>
  <si>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</si>
  <si>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</si>
  <si>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</si>
  <si>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</si>
  <si>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</si>
  <si>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</si>
  <si>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</si>
  <si>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</si>
  <si>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</si>
  <si>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</si>
  <si>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</si>
  <si>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</si>
  <si>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</si>
  <si>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</si>
  <si>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</si>
  <si>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</si>
  <si>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</si>
  <si>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</si>
  <si>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</si>
  <si>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</si>
  <si>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</si>
  <si>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</si>
  <si>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</si>
  <si>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</si>
  <si>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</si>
  <si>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</si>
  <si>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</si>
  <si>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</si>
  <si>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</si>
  <si>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</si>
  <si>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</si>
  <si>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</si>
  <si>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</si>
  <si>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</si>
  <si>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</si>
  <si>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</si>
  <si>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</si>
  <si>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</si>
  <si>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</si>
  <si>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</si>
  <si>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</si>
  <si>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</si>
  <si>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</si>
  <si>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</si>
  <si>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</si>
  <si>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</si>
  <si>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</si>
  <si>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</si>
  <si>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</si>
  <si>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</si>
  <si>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</si>
  <si>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</si>
  <si>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</si>
  <si>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</si>
  <si>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</si>
  <si>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</si>
  <si>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</si>
  <si>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</si>
  <si>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</si>
  <si>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</si>
  <si>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</si>
  <si>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</si>
  <si>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</si>
  <si>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</si>
  <si>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</si>
  <si>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</si>
  <si>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</si>
  <si>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</si>
  <si>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</si>
  <si>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</si>
  <si>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</si>
  <si>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</si>
  <si>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</si>
  <si>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</si>
  <si>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</si>
  <si>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</si>
  <si>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</si>
  <si>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</si>
  <si>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</si>
  <si>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</si>
  <si>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</si>
  <si>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</si>
  <si>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</si>
  <si>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</si>
  <si>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</si>
  <si>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</si>
  <si>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</si>
  <si>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</si>
  <si>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</si>
  <si>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</si>
  <si>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</si>
  <si>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</si>
  <si>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</si>
  <si>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</si>
  <si>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</si>
  <si>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</si>
  <si>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</si>
  <si>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</si>
  <si>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</si>
  <si>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</si>
  <si>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</si>
  <si>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</si>
  <si>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</si>
  <si>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</si>
  <si>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</si>
  <si>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</si>
  <si>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</si>
  <si>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</si>
  <si>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</si>
  <si>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</si>
  <si>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</si>
  <si>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</si>
  <si>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</si>
  <si>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</si>
  <si>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</si>
  <si>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</si>
  <si>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</si>
  <si>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</si>
  <si>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</si>
  <si>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</si>
  <si>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</si>
  <si>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</si>
  <si>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</si>
  <si>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</si>
  <si>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</si>
  <si>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</si>
  <si>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</si>
  <si>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</si>
  <si>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</si>
  <si>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</si>
  <si>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</si>
  <si>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</si>
  <si>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</si>
  <si>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</si>
  <si>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</si>
  <si>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</si>
  <si>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</si>
  <si>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</si>
  <si>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</si>
  <si>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</si>
  <si>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</si>
  <si>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</si>
  <si>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</si>
  <si>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</si>
  <si>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</si>
  <si>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</si>
  <si>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</si>
  <si>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</si>
  <si>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</si>
  <si>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</si>
  <si>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</si>
  <si>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</si>
  <si>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</si>
  <si>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</si>
  <si>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</si>
  <si>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</si>
  <si>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</si>
  <si>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</si>
  <si>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</si>
  <si>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</si>
  <si>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</si>
  <si>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</si>
  <si>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</si>
  <si>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</si>
  <si>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</si>
  <si>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</si>
  <si>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</si>
  <si>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</si>
  <si>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</si>
  <si>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</si>
  <si>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</si>
  <si>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</si>
  <si>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</si>
  <si>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</si>
  <si>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</si>
  <si>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</si>
  <si>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</si>
  <si>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</si>
  <si>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</si>
  <si>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</si>
  <si>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</si>
  <si>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</si>
  <si>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</si>
  <si>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</si>
  <si>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</si>
  <si>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</si>
  <si>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</si>
  <si>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</si>
  <si>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</si>
  <si>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</si>
  <si>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</si>
  <si>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</si>
  <si>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</si>
  <si>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</si>
  <si>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</si>
  <si>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</si>
  <si>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</si>
  <si>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</si>
  <si>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</si>
  <si>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</si>
  <si>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</si>
  <si>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</si>
  <si>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</si>
  <si>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</si>
  <si>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</si>
  <si>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</si>
  <si>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</si>
  <si>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</si>
  <si>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</si>
  <si>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</si>
  <si>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</si>
  <si>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</si>
  <si>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</si>
  <si>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</si>
  <si>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</si>
  <si>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</si>
  <si>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</si>
  <si>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</si>
  <si>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</si>
  <si>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</si>
  <si>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</si>
  <si>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</si>
  <si>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</si>
  <si>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</si>
  <si>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</si>
  <si>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</si>
  <si>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</si>
  <si>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</si>
  <si>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</si>
  <si>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</si>
  <si>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</si>
  <si>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</si>
  <si>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</si>
  <si>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</si>
  <si>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</si>
  <si>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</si>
  <si>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</si>
  <si>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</si>
  <si>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</si>
  <si>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</si>
  <si>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</si>
  <si>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</si>
  <si>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</si>
  <si>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</si>
  <si>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</si>
  <si>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</si>
  <si>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</si>
  <si>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</si>
  <si>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</si>
  <si>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</si>
  <si>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</si>
  <si>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</si>
  <si>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</si>
  <si>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</si>
  <si>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</si>
  <si>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</si>
  <si>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</si>
  <si>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</si>
  <si>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</si>
  <si>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</si>
  <si>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</si>
  <si>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</si>
  <si>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</si>
  <si>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</si>
  <si>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</si>
  <si>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</si>
  <si>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</si>
  <si>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</si>
  <si>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</si>
  <si>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</si>
  <si>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</si>
  <si>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</si>
  <si>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</si>
  <si>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</si>
  <si>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</si>
  <si>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</si>
  <si>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</si>
  <si>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</si>
  <si>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</si>
  <si>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</si>
  <si>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</si>
  <si>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</si>
  <si>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</si>
  <si>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</si>
  <si>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</si>
  <si>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</si>
  <si>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</si>
  <si>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</si>
  <si>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</si>
  <si>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</si>
  <si>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</si>
  <si>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</si>
  <si>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</si>
  <si>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</si>
  <si>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</si>
  <si>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</si>
  <si>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</si>
  <si>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</si>
  <si>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</si>
  <si>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</si>
  <si>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</si>
  <si>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</si>
  <si>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</si>
  <si>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</si>
  <si>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</si>
  <si>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</si>
  <si>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</si>
  <si>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</si>
  <si>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</si>
  <si>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</si>
  <si>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</si>
  <si>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</si>
  <si>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</si>
  <si>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</si>
  <si>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</si>
  <si>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</si>
  <si>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</si>
  <si>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</si>
  <si>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</si>
  <si>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</si>
  <si>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</si>
  <si>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</si>
  <si>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</si>
  <si>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</si>
  <si>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</si>
  <si>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</si>
  <si>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</si>
  <si>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</si>
  <si>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</si>
  <si>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</si>
  <si>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</si>
  <si>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</si>
  <si>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</si>
  <si>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</si>
  <si>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</si>
  <si>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</si>
  <si>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</si>
  <si>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</si>
  <si>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</si>
  <si>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</si>
  <si>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</si>
  <si>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</si>
  <si>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</si>
  <si>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</si>
  <si>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</si>
  <si>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</si>
  <si>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</si>
  <si>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</si>
  <si>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</si>
  <si>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</si>
  <si>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</si>
  <si>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</si>
  <si>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</si>
  <si>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</si>
  <si>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</si>
  <si>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</si>
  <si>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</si>
  <si>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</si>
  <si>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</si>
  <si>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</si>
  <si>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</si>
  <si>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</si>
  <si>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</si>
  <si>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</si>
  <si>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</si>
  <si>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</si>
  <si>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</si>
  <si>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</si>
  <si>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</si>
  <si>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</si>
  <si>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</si>
  <si>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</si>
  <si>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</si>
  <si>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</si>
  <si>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</si>
  <si>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</si>
  <si>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</si>
  <si>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</si>
  <si>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</si>
  <si>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</si>
  <si>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</si>
  <si>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</si>
  <si>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</si>
  <si>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</si>
  <si>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</si>
  <si>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</si>
  <si>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</si>
  <si>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</si>
  <si>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</si>
  <si>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</si>
  <si>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</si>
  <si>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</si>
  <si>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</si>
  <si>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</si>
  <si>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</si>
  <si>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</si>
  <si>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</si>
  <si>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</si>
  <si>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</si>
  <si>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</si>
  <si>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</si>
  <si>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</si>
  <si>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</si>
  <si>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</si>
  <si>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</si>
  <si>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</si>
  <si>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</si>
  <si>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</si>
  <si>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</si>
  <si>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</si>
  <si>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</si>
  <si>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</si>
  <si>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</si>
  <si>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</si>
  <si>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</si>
  <si>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</si>
  <si>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</si>
  <si>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</si>
  <si>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</si>
  <si>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</si>
  <si>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</si>
  <si>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</si>
  <si>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</si>
  <si>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</si>
  <si>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</si>
  <si>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</si>
  <si>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</si>
  <si>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</si>
  <si>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</si>
  <si>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</si>
  <si>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</si>
  <si>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</si>
  <si>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</si>
  <si>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</si>
  <si>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</si>
  <si>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</si>
  <si>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</si>
  <si>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</si>
  <si>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</si>
  <si>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</si>
  <si>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</si>
  <si>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</si>
  <si>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</si>
  <si>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</si>
  <si>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</si>
  <si>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</si>
  <si>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</si>
  <si>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</si>
  <si>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</si>
  <si>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</si>
  <si>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</si>
  <si>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</si>
  <si>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</si>
  <si>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</si>
  <si>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</si>
  <si>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</si>
  <si>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</si>
  <si>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</si>
  <si>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</si>
  <si>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</si>
  <si>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</si>
  <si>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</si>
  <si>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</si>
  <si>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</si>
  <si>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</si>
  <si>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</si>
  <si>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</si>
  <si>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</si>
  <si>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</si>
  <si>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</si>
  <si>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</si>
  <si>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</si>
  <si>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</si>
  <si>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</si>
  <si>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</si>
  <si>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</si>
  <si>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</si>
  <si>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</si>
  <si>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</si>
  <si>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</si>
  <si>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</si>
  <si>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</si>
  <si>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</si>
  <si>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</si>
  <si>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</si>
  <si>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</si>
  <si>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</si>
  <si>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</si>
  <si>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</si>
  <si>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</si>
  <si>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</si>
  <si>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</si>
  <si>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</si>
  <si>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</si>
  <si>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</si>
  <si>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</si>
  <si>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</si>
  <si>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</si>
  <si>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</si>
  <si>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</si>
  <si>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</si>
  <si>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</si>
  <si>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</si>
  <si>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</si>
  <si>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</si>
  <si>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</si>
  <si>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</si>
  <si>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</si>
  <si>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</si>
  <si>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</si>
  <si>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</si>
  <si>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</si>
  <si>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</si>
  <si>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</si>
  <si>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</si>
  <si>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</si>
  <si>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</si>
  <si>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</si>
  <si>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</si>
  <si>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</si>
  <si>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</si>
  <si>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</si>
  <si>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</si>
  <si>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</si>
  <si>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</si>
  <si>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</si>
  <si>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</si>
  <si>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</si>
  <si>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</si>
  <si>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</si>
  <si>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</si>
  <si>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</si>
  <si>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</si>
  <si>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</si>
  <si>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</si>
  <si>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</si>
  <si>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</si>
  <si>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</si>
  <si>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</si>
  <si>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</si>
  <si>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</si>
  <si>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</si>
  <si>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</si>
  <si>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</si>
  <si>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</si>
  <si>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</si>
  <si>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</si>
  <si>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</si>
  <si>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</si>
  <si>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</si>
  <si>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</si>
  <si>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</si>
  <si>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</si>
  <si>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</si>
  <si>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</si>
  <si>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</si>
  <si>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</si>
  <si>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</si>
  <si>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</si>
  <si>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</si>
  <si>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</si>
  <si>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</si>
  <si>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</si>
  <si>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</si>
  <si>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</si>
  <si>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</si>
  <si>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</si>
  <si>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</si>
  <si>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</si>
  <si>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</si>
  <si>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</si>
  <si>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</si>
  <si>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</si>
  <si>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</si>
  <si>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</si>
  <si>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</si>
  <si>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</si>
  <si>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</si>
  <si>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</si>
  <si>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</si>
  <si>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</si>
  <si>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</si>
  <si>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</si>
  <si>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</si>
  <si>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</si>
  <si>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</si>
  <si>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</si>
  <si>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</si>
  <si>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</si>
  <si>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</si>
  <si>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</si>
  <si>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</si>
  <si>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</si>
  <si>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</si>
  <si>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</si>
  <si>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</si>
  <si>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</si>
  <si>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</si>
  <si>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</si>
  <si>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</si>
  <si>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</si>
  <si>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</si>
  <si>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</si>
  <si>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</si>
  <si>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</si>
  <si>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</si>
  <si>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</si>
  <si>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</si>
  <si>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</si>
  <si>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</si>
  <si>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</si>
  <si>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</si>
  <si>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</si>
  <si>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</si>
  <si>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</si>
  <si>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</si>
  <si>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</si>
  <si>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</si>
  <si>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</si>
  <si>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</si>
  <si>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</si>
  <si>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</si>
  <si>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</si>
  <si>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</si>
  <si>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</si>
  <si>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</si>
  <si>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</si>
  <si>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</si>
  <si>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</si>
  <si>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</si>
  <si>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</si>
  <si>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</si>
  <si>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</si>
  <si>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</si>
  <si>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</si>
  <si>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</si>
  <si>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</si>
  <si>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</si>
  <si>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</si>
  <si>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</si>
  <si>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</si>
  <si>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</si>
  <si>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</si>
  <si>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</si>
  <si>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</si>
  <si>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</si>
  <si>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</si>
  <si>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</si>
  <si>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</si>
  <si>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</si>
  <si>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</si>
  <si>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</si>
  <si>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</si>
  <si>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</si>
  <si>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</si>
  <si>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</si>
  <si>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</si>
  <si>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</si>
  <si>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</si>
  <si>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</si>
  <si>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</si>
  <si>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</si>
  <si>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</si>
  <si>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</si>
  <si>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</si>
  <si>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</si>
  <si>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</si>
  <si>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</si>
  <si>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</si>
  <si>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</si>
  <si>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</si>
  <si>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</si>
  <si>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</si>
  <si>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</si>
  <si>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</si>
  <si>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</si>
  <si>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</si>
  <si>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</si>
  <si>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</si>
  <si>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</si>
  <si>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</si>
  <si>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</si>
  <si>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</si>
  <si>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</si>
  <si>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</si>
  <si>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</si>
  <si>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</si>
  <si>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</si>
  <si>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</si>
  <si>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</si>
  <si>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</si>
  <si>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</si>
  <si>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</si>
  <si>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</si>
  <si>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</si>
  <si>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</si>
  <si>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</si>
  <si>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</si>
  <si>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</si>
  <si>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</si>
  <si>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</si>
  <si>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</si>
  <si>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</si>
  <si>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</si>
  <si>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</si>
  <si>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</si>
  <si>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</si>
  <si>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</si>
  <si>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</si>
  <si>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</si>
  <si>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</si>
  <si>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</si>
  <si>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</si>
  <si>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</si>
  <si>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</si>
  <si>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</si>
  <si>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</si>
  <si>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</si>
  <si>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</si>
  <si>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</si>
  <si>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</si>
  <si>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</si>
  <si>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</si>
  <si>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</si>
  <si>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</si>
  <si>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</si>
  <si>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</si>
  <si>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</si>
  <si>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</si>
  <si>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</si>
  <si>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</si>
  <si>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</si>
  <si>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</si>
  <si>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</si>
  <si>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</si>
  <si>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</si>
  <si>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</si>
  <si>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</si>
  <si>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</si>
  <si>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</si>
  <si>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</si>
  <si>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</si>
  <si>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</si>
  <si>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</si>
  <si>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</si>
  <si>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</si>
  <si>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</si>
  <si>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</si>
  <si>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</si>
  <si>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</si>
  <si>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</si>
  <si>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</si>
  <si>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</si>
  <si>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</si>
  <si>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</si>
  <si>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</si>
  <si>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</si>
  <si>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</si>
  <si>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</si>
  <si>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</si>
  <si>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</si>
  <si>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</si>
  <si>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</si>
  <si>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</si>
  <si>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</si>
  <si>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</si>
  <si>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</si>
  <si>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</si>
  <si>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</si>
  <si>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</si>
  <si>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</si>
  <si>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</si>
  <si>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</si>
  <si>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</si>
  <si>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</si>
  <si>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</si>
  <si>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</si>
  <si>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</si>
  <si>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</si>
  <si>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</si>
  <si>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</si>
  <si>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</si>
  <si>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</si>
  <si>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</si>
  <si>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</si>
  <si>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</si>
  <si>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</si>
  <si>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</si>
  <si>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</si>
  <si>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</si>
  <si>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</si>
  <si>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</si>
  <si>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</si>
  <si>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</si>
  <si>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</si>
  <si>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</si>
  <si>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</si>
  <si>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</si>
  <si>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</si>
  <si>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</si>
  <si>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</si>
  <si>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</si>
  <si>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</si>
  <si>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</si>
  <si>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</si>
  <si>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</si>
  <si>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</si>
  <si>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</si>
  <si>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</si>
  <si>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</si>
  <si>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</si>
  <si>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</si>
  <si>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</si>
  <si>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</si>
  <si>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</si>
  <si>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</si>
  <si>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</si>
  <si>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</si>
  <si>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</si>
  <si>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</si>
  <si>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</si>
  <si>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</si>
  <si>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</si>
  <si>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</si>
  <si>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</si>
  <si>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</si>
  <si>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</si>
  <si>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</si>
  <si>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</si>
  <si>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</si>
  <si>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</si>
  <si>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</si>
  <si>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</si>
  <si>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</si>
  <si>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</si>
  <si>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</si>
  <si>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</si>
  <si>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</si>
  <si>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</si>
  <si>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</si>
  <si>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</si>
  <si>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</si>
  <si>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</si>
  <si>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</si>
  <si>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</si>
  <si>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</si>
  <si>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</si>
  <si>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</si>
  <si>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</si>
  <si>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</si>
  <si>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</si>
  <si>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</si>
  <si>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</si>
  <si>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</si>
  <si>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</si>
  <si>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</si>
  <si>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</si>
  <si>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</si>
  <si>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</si>
  <si>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</si>
  <si>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</si>
  <si>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</si>
  <si>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</si>
  <si>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</si>
  <si>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</si>
  <si>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</si>
  <si>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</si>
  <si>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</si>
  <si>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</si>
  <si>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</si>
  <si>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</si>
  <si>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</si>
  <si>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</si>
  <si>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</si>
  <si>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</si>
  <si>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</si>
  <si>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</si>
  <si>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</si>
  <si>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</si>
  <si>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</si>
  <si>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</si>
  <si>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</si>
  <si>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</si>
  <si>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</si>
  <si>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</si>
  <si>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</si>
  <si>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</si>
  <si>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</si>
  <si>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</si>
  <si>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</si>
  <si>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</si>
  <si>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</si>
  <si>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</si>
  <si>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</si>
  <si>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</si>
  <si>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</si>
  <si>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</si>
  <si>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</si>
  <si>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</si>
  <si>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</si>
  <si>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</si>
  <si>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</si>
  <si>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</si>
  <si>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</si>
  <si>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</si>
  <si>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</si>
  <si>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</si>
  <si>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</si>
  <si>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</si>
  <si>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</si>
  <si>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</si>
  <si>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</si>
  <si>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</si>
  <si>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</si>
  <si>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</si>
  <si>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</si>
  <si>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</si>
  <si>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</si>
  <si>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</si>
  <si>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</si>
  <si>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</si>
  <si>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</si>
  <si>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</si>
  <si>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</si>
  <si>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</si>
  <si>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</si>
  <si>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</si>
  <si>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</si>
  <si>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</si>
  <si>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</si>
  <si>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</si>
  <si>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</si>
  <si>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</si>
  <si>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</si>
  <si>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</si>
  <si>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</si>
  <si>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</si>
  <si>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</si>
  <si>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</si>
  <si>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</si>
  <si>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</si>
  <si>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</si>
  <si>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</si>
  <si>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</si>
  <si>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</si>
  <si>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</si>
  <si>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</si>
  <si>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</si>
  <si>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</si>
  <si>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</si>
  <si>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</si>
  <si>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</si>
  <si>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</si>
  <si>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</si>
  <si>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</si>
  <si>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</si>
  <si>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</si>
  <si>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</si>
  <si>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</si>
  <si>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</si>
  <si>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</si>
  <si>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</si>
  <si>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</si>
  <si>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</si>
  <si>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</si>
  <si>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</si>
  <si>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</si>
  <si>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</si>
  <si>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</si>
  <si>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</si>
  <si>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</si>
  <si>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</si>
  <si>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</si>
  <si>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</si>
  <si>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</si>
  <si>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</si>
  <si>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</si>
  <si>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</si>
  <si>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</si>
  <si>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</si>
  <si>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</si>
  <si>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</si>
  <si>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</si>
  <si>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</si>
  <si>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</si>
  <si>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</si>
  <si>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</si>
  <si>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</si>
  <si>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</si>
  <si>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</si>
  <si>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</si>
  <si>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</si>
  <si>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</si>
  <si>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</si>
  <si>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</si>
  <si>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</si>
  <si>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</si>
  <si>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</si>
  <si>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</si>
  <si>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</si>
  <si>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</si>
  <si>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</si>
  <si>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</si>
  <si>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</si>
  <si>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</si>
  <si>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</si>
  <si>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</si>
  <si>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</si>
  <si>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</si>
  <si>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</si>
  <si>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</si>
  <si>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</si>
  <si>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</si>
  <si>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</si>
  <si>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</si>
  <si>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</si>
  <si>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</si>
  <si>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</si>
  <si>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</si>
  <si>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</si>
  <si>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</si>
  <si>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</si>
  <si>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</si>
  <si>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</si>
  <si>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</si>
  <si>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</si>
  <si>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</si>
  <si>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</si>
  <si>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</si>
  <si>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</si>
  <si>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</si>
  <si>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</si>
  <si>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</si>
  <si>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</si>
  <si>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</si>
  <si>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</si>
  <si>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</si>
  <si>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</si>
  <si>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</si>
  <si>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</si>
  <si>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</si>
  <si>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</si>
  <si>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</si>
  <si>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</si>
  <si>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</si>
  <si>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</si>
  <si>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</si>
  <si>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</si>
  <si>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</si>
  <si>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</si>
  <si>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</si>
  <si>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</si>
  <si>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</si>
  <si>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</si>
  <si>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</si>
  <si>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</si>
  <si>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</si>
  <si>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</si>
  <si>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</si>
  <si>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</si>
  <si>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</si>
  <si>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</si>
  <si>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</si>
  <si>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</si>
  <si>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</si>
  <si>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</si>
  <si>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</si>
  <si>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</si>
  <si>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</si>
  <si>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</si>
  <si>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</si>
  <si>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</si>
  <si>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</si>
  <si>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</si>
  <si>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</si>
  <si>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</si>
  <si>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</si>
  <si>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</si>
  <si>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</si>
  <si>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</si>
  <si>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</si>
  <si>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</si>
  <si>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</si>
  <si>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</si>
  <si>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</si>
  <si>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</si>
  <si>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</si>
  <si>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</si>
  <si>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</si>
  <si>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</si>
  <si>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</si>
  <si>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</si>
  <si>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</si>
  <si>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</si>
  <si>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</si>
  <si>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</si>
  <si>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</si>
  <si>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</si>
  <si>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</si>
  <si>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</si>
  <si>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</si>
  <si>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</si>
  <si>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</si>
  <si>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</si>
  <si>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</si>
  <si>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</si>
  <si>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</si>
  <si>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</si>
  <si>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</si>
  <si>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</si>
  <si>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</si>
  <si>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</si>
  <si>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</si>
  <si>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</si>
  <si>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</si>
  <si>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</si>
  <si>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</si>
  <si>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</si>
  <si>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</si>
  <si>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</si>
  <si>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</si>
  <si>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</si>
  <si>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</si>
  <si>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</si>
  <si>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</si>
  <si>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</si>
  <si>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</si>
  <si>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</si>
  <si>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</si>
  <si>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</si>
  <si>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</si>
  <si>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</si>
  <si>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</si>
  <si>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</si>
  <si>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</si>
  <si>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</si>
  <si>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</si>
  <si>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</si>
  <si>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</si>
  <si>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</si>
  <si>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</si>
  <si>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</si>
  <si>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</si>
  <si>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</si>
  <si>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</si>
  <si>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</si>
  <si>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</si>
  <si>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</si>
  <si>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</si>
  <si>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</si>
  <si>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</si>
  <si>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</si>
  <si>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</si>
  <si>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</si>
  <si>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</si>
  <si>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</si>
  <si>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</si>
  <si>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</si>
  <si>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</si>
  <si>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</si>
  <si>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</si>
  <si>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</si>
  <si>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</si>
  <si>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</si>
  <si>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</si>
  <si>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</si>
  <si>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</si>
  <si>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</si>
  <si>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</si>
  <si>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</si>
  <si>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</si>
  <si>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</si>
  <si>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</si>
  <si>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</si>
  <si>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</si>
  <si>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</si>
  <si>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</si>
  <si>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</si>
  <si>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</si>
  <si>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</si>
  <si>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</si>
  <si>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</si>
  <si>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</si>
  <si>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</si>
  <si>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</si>
  <si>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</si>
  <si>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</si>
  <si>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</si>
  <si>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</si>
  <si>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</si>
  <si>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</si>
  <si>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</si>
  <si>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</si>
  <si>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</si>
  <si>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</si>
  <si>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</si>
  <si>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</si>
  <si>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</si>
  <si>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</si>
  <si>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</si>
  <si>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</si>
  <si>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</si>
  <si>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</si>
  <si>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</si>
  <si>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</si>
  <si>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</si>
  <si>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</si>
  <si>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</si>
  <si>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</si>
  <si>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</si>
  <si>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</si>
  <si>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</si>
  <si>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</si>
  <si>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</si>
  <si>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</si>
  <si>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</si>
  <si>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</si>
  <si>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</si>
  <si>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</si>
  <si>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</si>
  <si>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</si>
  <si>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</si>
  <si>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</si>
  <si>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</si>
  <si>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</si>
  <si>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</si>
  <si>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</si>
  <si>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</si>
  <si>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</si>
  <si>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</si>
  <si>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</si>
  <si>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</si>
  <si>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</si>
  <si>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</si>
  <si>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</si>
  <si>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</si>
  <si>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</si>
  <si>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</si>
  <si>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</si>
  <si>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</si>
  <si>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</si>
  <si>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</si>
  <si>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</si>
  <si>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</si>
  <si>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</si>
  <si>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</si>
  <si>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</si>
  <si>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</si>
  <si>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</si>
  <si>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</si>
  <si>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</si>
  <si>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</si>
  <si>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</si>
  <si>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</si>
  <si>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</si>
  <si>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</si>
  <si>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</si>
  <si>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</si>
  <si>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</si>
  <si>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</si>
  <si>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</si>
  <si>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</si>
  <si>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</si>
  <si>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</si>
  <si>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</si>
  <si>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</si>
  <si>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</si>
  <si>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</si>
  <si>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</si>
  <si>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</si>
  <si>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</si>
  <si>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</si>
  <si>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</si>
  <si>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</si>
  <si>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</si>
  <si>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</si>
  <si>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</si>
  <si>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</si>
  <si>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</si>
  <si>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</si>
  <si>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</si>
  <si>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</si>
  <si>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</si>
  <si>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</si>
  <si>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</si>
  <si>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</si>
  <si>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</si>
  <si>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</si>
  <si>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</si>
  <si>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</si>
  <si>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</si>
  <si>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</si>
  <si>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</si>
  <si>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</si>
  <si>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</si>
  <si>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</si>
  <si>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</si>
  <si>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</si>
  <si>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</si>
  <si>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</si>
  <si>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</si>
  <si>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</si>
  <si>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</si>
  <si>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</si>
  <si>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</si>
  <si>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</si>
  <si>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</si>
  <si>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</si>
  <si>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</si>
  <si>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</si>
  <si>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</si>
  <si>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</si>
  <si>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</si>
  <si>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</si>
  <si>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</si>
  <si>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</si>
  <si>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</si>
  <si>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</si>
  <si>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</si>
  <si>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</si>
  <si>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</si>
  <si>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</si>
  <si>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</si>
  <si>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</si>
  <si>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</si>
  <si>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</si>
  <si>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</si>
  <si>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</si>
  <si>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</si>
  <si>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</si>
  <si>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</si>
  <si>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</si>
  <si>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</si>
  <si>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</si>
  <si>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</si>
  <si>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</si>
  <si>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</si>
  <si>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</si>
  <si>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</si>
  <si>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</si>
  <si>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</si>
  <si>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</si>
  <si>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</si>
  <si>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</si>
  <si>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</si>
  <si>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</si>
  <si>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</si>
  <si>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</si>
  <si>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</si>
  <si>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</si>
  <si>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</si>
  <si>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</si>
  <si>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</si>
  <si>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</si>
  <si>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</si>
  <si>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</si>
  <si>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</si>
  <si>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</si>
  <si>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</si>
  <si>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</si>
  <si>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</si>
  <si>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</si>
  <si>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</si>
  <si>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</si>
  <si>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</si>
  <si>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</si>
  <si>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</si>
  <si>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</si>
  <si>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</si>
  <si>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</si>
  <si>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</si>
  <si>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</si>
  <si>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</si>
  <si>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</si>
  <si>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</si>
  <si>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</si>
  <si>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</si>
  <si>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</si>
  <si>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</si>
  <si>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</si>
  <si>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</si>
  <si>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</si>
  <si>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</si>
  <si>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</si>
  <si>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</si>
  <si>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</si>
  <si>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</si>
  <si>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</si>
  <si>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</si>
  <si>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</si>
  <si>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</si>
  <si>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</si>
  <si>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</si>
  <si>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</si>
  <si>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</si>
  <si>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</si>
  <si>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</si>
  <si>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</si>
  <si>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</si>
  <si>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</si>
  <si>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</si>
  <si>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</si>
  <si>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</si>
  <si>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</si>
  <si>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</si>
  <si>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</si>
  <si>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</si>
  <si>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</si>
  <si>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</si>
  <si>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</si>
  <si>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</si>
  <si>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</si>
  <si>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</si>
  <si>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</si>
  <si>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</si>
  <si>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</si>
  <si>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</si>
  <si>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</si>
  <si>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</si>
  <si>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</si>
  <si>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</si>
  <si>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</si>
  <si>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</si>
  <si>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</si>
  <si>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</si>
  <si>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</si>
  <si>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</si>
  <si>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</si>
  <si>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</si>
  <si>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</si>
  <si>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</si>
  <si>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</si>
  <si>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</si>
  <si>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</si>
  <si>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</si>
  <si>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</si>
  <si>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</si>
  <si>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</si>
  <si>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</si>
  <si>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</si>
  <si>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</si>
  <si>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</si>
  <si>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</si>
  <si>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</si>
  <si>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</si>
  <si>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</si>
  <si>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</si>
  <si>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</si>
  <si>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</si>
  <si>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</si>
  <si>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</si>
  <si>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</si>
  <si>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</si>
  <si>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</si>
  <si>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</si>
  <si>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</si>
  <si>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</si>
  <si>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</si>
  <si>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</si>
  <si>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</si>
  <si>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</si>
  <si>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</si>
  <si>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</si>
  <si>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</si>
  <si>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</si>
  <si>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</si>
  <si>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</si>
  <si>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</si>
  <si>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</si>
  <si>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</si>
  <si>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</si>
  <si>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</si>
  <si>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</si>
  <si>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</si>
  <si>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</si>
  <si>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</si>
  <si>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</si>
  <si>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</si>
  <si>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</si>
  <si>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</si>
  <si>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</si>
  <si>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</si>
  <si>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</si>
  <si>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</si>
  <si>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</si>
  <si>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</si>
  <si>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</si>
  <si>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</si>
  <si>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</si>
  <si>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</si>
  <si>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</si>
  <si>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</si>
  <si>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</si>
  <si>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</si>
  <si>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</si>
  <si>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</si>
  <si>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</si>
  <si>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</si>
  <si>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</si>
  <si>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</si>
  <si>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</si>
  <si>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</si>
  <si>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</si>
  <si>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</si>
  <si>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</si>
  <si>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</si>
  <si>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</si>
  <si>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</si>
  <si>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</si>
  <si>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</si>
  <si>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</si>
  <si>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</si>
  <si>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</si>
  <si>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</si>
  <si>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</si>
  <si>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</si>
  <si>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</si>
  <si>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</si>
  <si>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</si>
  <si>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</si>
  <si>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</si>
  <si>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</si>
  <si>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</si>
  <si>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</si>
  <si>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</si>
  <si>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</si>
  <si>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</si>
  <si>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</si>
  <si>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</si>
  <si>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</si>
  <si>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</si>
  <si>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</si>
  <si>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</si>
  <si>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</si>
  <si>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</si>
  <si>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</si>
  <si>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</si>
  <si>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</si>
  <si>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</si>
  <si>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</si>
  <si>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</si>
  <si>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</si>
  <si>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</si>
  <si>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</si>
  <si>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</si>
  <si>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</si>
  <si>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</si>
  <si>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</si>
  <si>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</si>
  <si>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</si>
  <si>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</si>
  <si>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</si>
  <si>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</si>
  <si>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</si>
  <si>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</si>
  <si>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</si>
  <si>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</si>
  <si>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</si>
  <si>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</si>
  <si>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</si>
  <si>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</si>
  <si>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</si>
  <si>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</si>
  <si>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</si>
  <si>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</si>
  <si>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</si>
  <si>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</si>
  <si>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</si>
  <si>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</si>
  <si>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</si>
  <si>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</si>
  <si>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</si>
  <si>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</si>
  <si>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</si>
  <si>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</si>
  <si>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</si>
  <si>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</si>
  <si>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</si>
  <si>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</si>
  <si>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</si>
  <si>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</si>
  <si>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</si>
  <si>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</si>
  <si>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</si>
  <si>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</si>
  <si>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</si>
  <si>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</si>
  <si>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</si>
  <si>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</si>
  <si>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</si>
  <si>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</si>
  <si>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</si>
  <si>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</si>
  <si>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</si>
  <si>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</si>
  <si>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</si>
  <si>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</si>
  <si>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</si>
  <si>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</si>
  <si>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</si>
  <si>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</si>
  <si>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</si>
  <si>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</si>
  <si>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</si>
  <si>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</si>
  <si>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</si>
  <si>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</si>
  <si>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</si>
  <si>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</si>
  <si>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</si>
  <si>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</si>
  <si>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</si>
  <si>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</si>
  <si>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</si>
  <si>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</si>
  <si>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</si>
  <si>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</si>
  <si>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</si>
  <si>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</si>
  <si>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</si>
  <si>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</si>
  <si>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</si>
  <si>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</si>
  <si>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</si>
  <si>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</si>
  <si>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</si>
  <si>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</si>
  <si>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</si>
  <si>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</si>
  <si>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</si>
  <si>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</si>
  <si>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</si>
  <si>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</si>
  <si>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</si>
  <si>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</si>
  <si>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</si>
  <si>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</si>
  <si>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</si>
  <si>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</si>
  <si>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</si>
  <si>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</si>
  <si>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</si>
  <si>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</si>
  <si>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</si>
  <si>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</si>
  <si>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</si>
  <si>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</si>
  <si>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</si>
  <si>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</si>
  <si>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</si>
  <si>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</si>
  <si>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</si>
  <si>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</si>
  <si>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</si>
  <si>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</si>
  <si>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</si>
  <si>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</si>
  <si>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</si>
  <si>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</si>
  <si>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</si>
  <si>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</si>
  <si>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</si>
  <si>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</si>
  <si>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</si>
  <si>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</si>
  <si>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</si>
  <si>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</si>
  <si>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</si>
  <si>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</si>
  <si>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</si>
  <si>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</si>
  <si>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</si>
  <si>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</si>
  <si>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</si>
  <si>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</si>
  <si>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</si>
  <si>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</si>
  <si>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</si>
  <si>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</si>
  <si>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</si>
  <si>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</si>
  <si>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</si>
  <si>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</si>
  <si>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</si>
  <si>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</si>
  <si>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</si>
  <si>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</si>
  <si>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</si>
  <si>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</si>
  <si>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</si>
  <si>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</si>
  <si>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</si>
  <si>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</si>
  <si>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</si>
  <si>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</si>
  <si>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</si>
  <si>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</si>
  <si>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</si>
  <si>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</si>
  <si>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</si>
  <si>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</si>
  <si>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</si>
  <si>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</si>
  <si>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</si>
  <si>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</si>
  <si>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</si>
  <si>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</si>
  <si>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</si>
  <si>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</si>
  <si>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</si>
  <si>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</si>
  <si>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</si>
  <si>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</si>
  <si>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</si>
  <si>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</si>
  <si>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</si>
  <si>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</si>
  <si>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</si>
  <si>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</si>
  <si>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</si>
  <si>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</si>
  <si>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</si>
  <si>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</si>
  <si>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</si>
  <si>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</si>
  <si>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</si>
  <si>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</si>
  <si>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</si>
  <si>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</si>
  <si>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</si>
  <si>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</si>
  <si>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</si>
  <si>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</si>
  <si>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</si>
  <si>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</si>
  <si>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</si>
  <si>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</si>
  <si>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</si>
  <si>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</si>
  <si>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</si>
  <si>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</si>
  <si>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</si>
  <si>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</si>
  <si>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</si>
  <si>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</si>
  <si>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</si>
  <si>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</si>
  <si>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</si>
  <si>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</si>
  <si>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</si>
  <si>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</si>
  <si>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</si>
  <si>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</si>
  <si>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</si>
  <si>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</si>
  <si>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</si>
  <si>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</si>
  <si>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</si>
  <si>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</si>
  <si>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</si>
  <si>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</si>
  <si>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</si>
  <si>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</si>
  <si>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</si>
  <si>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</si>
  <si>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</si>
  <si>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</si>
  <si>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</si>
  <si>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</si>
  <si>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</si>
  <si>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</si>
  <si>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</si>
  <si>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</si>
  <si>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</si>
  <si>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</si>
  <si>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</si>
  <si>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</si>
  <si>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</si>
  <si>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</si>
  <si>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</si>
  <si>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</si>
  <si>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</si>
  <si>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</si>
  <si>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</si>
  <si>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</si>
  <si>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</si>
  <si>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</si>
  <si>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</si>
  <si>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</si>
  <si>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</si>
  <si>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</si>
  <si>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</si>
  <si>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</si>
  <si>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</si>
  <si>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</si>
  <si>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</si>
  <si>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</si>
  <si>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</si>
  <si>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</si>
  <si>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</si>
  <si>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</si>
  <si>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</si>
  <si>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</si>
  <si>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</si>
  <si>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</si>
  <si>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</si>
  <si>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</si>
  <si>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</si>
  <si>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</si>
  <si>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</si>
  <si>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</si>
  <si>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</si>
  <si>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</si>
  <si>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</si>
  <si>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</si>
  <si>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</si>
  <si>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</si>
  <si>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</si>
  <si>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</si>
  <si>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</si>
  <si>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</si>
  <si>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</si>
  <si>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</si>
  <si>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</si>
  <si>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</si>
  <si>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</si>
  <si>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</si>
  <si>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</si>
  <si>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</si>
  <si>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</si>
  <si>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</si>
  <si>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</si>
  <si>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</si>
  <si>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</si>
  <si>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</si>
  <si>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</si>
  <si>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</si>
  <si>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</si>
  <si>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</si>
  <si>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</si>
  <si>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</si>
  <si>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</si>
  <si>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</si>
  <si>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</si>
  <si>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</si>
  <si>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</si>
  <si>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</si>
  <si>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</si>
  <si>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</si>
  <si>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</si>
  <si>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</si>
  <si>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</si>
  <si>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</si>
  <si>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</si>
  <si>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</si>
  <si>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</si>
  <si>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</si>
  <si>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</si>
  <si>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</si>
  <si>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</si>
  <si>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</si>
  <si>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</si>
  <si>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</si>
  <si>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</si>
  <si>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</si>
  <si>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</si>
  <si>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</si>
  <si>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</si>
  <si>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</si>
  <si>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</si>
  <si>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</si>
  <si>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</si>
  <si>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</si>
  <si>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</si>
  <si>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</si>
  <si>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</si>
  <si>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</si>
  <si>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</si>
  <si>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</si>
  <si>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</si>
  <si>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</si>
  <si>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</si>
  <si>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</si>
  <si>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</si>
  <si>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</si>
  <si>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</si>
  <si>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</si>
  <si>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</si>
  <si>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</si>
  <si>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</si>
  <si>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</si>
  <si>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</si>
  <si>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</si>
  <si>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</si>
  <si>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</si>
  <si>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</si>
  <si>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</si>
  <si>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</si>
  <si>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</si>
  <si>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</si>
  <si>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</si>
  <si>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</si>
  <si>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</si>
  <si>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</si>
  <si>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</si>
  <si>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</si>
  <si>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</si>
  <si>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</si>
  <si>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</si>
  <si>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</si>
  <si>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</si>
  <si>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</si>
  <si>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</si>
  <si>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</si>
  <si>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</si>
  <si>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</si>
  <si>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</si>
  <si>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</si>
  <si>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</si>
  <si>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</si>
  <si>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</si>
  <si>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</si>
  <si>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</si>
  <si>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</si>
  <si>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</si>
  <si>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</si>
  <si>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</si>
  <si>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</si>
  <si>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</si>
  <si>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</si>
  <si>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</si>
  <si>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</si>
  <si>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</si>
  <si>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</si>
  <si>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</si>
  <si>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</si>
  <si>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</si>
  <si>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</si>
  <si>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</si>
  <si>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</si>
  <si>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</si>
  <si>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</si>
  <si>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</si>
  <si>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</si>
  <si>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</si>
  <si>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</si>
  <si>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</si>
  <si>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</si>
  <si>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</si>
  <si>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</si>
  <si>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</si>
  <si>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</si>
  <si>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</si>
  <si>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</si>
  <si>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</si>
  <si>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</si>
  <si>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</si>
  <si>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</si>
  <si>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</si>
  <si>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</si>
  <si>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</si>
  <si>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</si>
  <si>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</si>
  <si>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</si>
  <si>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</si>
  <si>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</si>
  <si>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</si>
  <si>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</si>
  <si>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</si>
  <si>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</si>
  <si>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</si>
  <si>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</si>
  <si>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</si>
  <si>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</si>
  <si>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</si>
  <si>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</si>
  <si>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</si>
  <si>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</si>
  <si>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</si>
  <si>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</si>
  <si>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</si>
  <si>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</si>
  <si>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</si>
  <si>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</si>
  <si>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</si>
  <si>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</si>
  <si>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</si>
  <si>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</si>
  <si>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</si>
  <si>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</si>
  <si>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</si>
  <si>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</si>
  <si>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</si>
  <si>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</si>
  <si>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</si>
  <si>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</si>
  <si>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</si>
  <si>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</si>
  <si>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</si>
  <si>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</si>
  <si>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</si>
  <si>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</si>
  <si>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</si>
  <si>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</si>
  <si>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</si>
  <si>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</si>
  <si>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</si>
  <si>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</si>
  <si>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</si>
  <si>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</si>
  <si>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</si>
  <si>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</si>
  <si>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</si>
  <si>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</si>
  <si>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</si>
  <si>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</si>
  <si>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</si>
  <si>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</si>
  <si>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</si>
  <si>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</si>
  <si>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</si>
  <si>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</si>
  <si>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</si>
  <si>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</si>
  <si>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</si>
  <si>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</si>
  <si>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</si>
  <si>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</si>
  <si>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</si>
  <si>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</si>
  <si>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</si>
  <si>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</si>
  <si>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</si>
  <si>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</si>
  <si>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</si>
  <si>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</si>
  <si>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</si>
  <si>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</si>
  <si>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</si>
  <si>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</si>
  <si>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</si>
  <si>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</si>
  <si>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</si>
  <si>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</si>
  <si>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</si>
  <si>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</si>
  <si>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</si>
  <si>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</si>
  <si>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</si>
  <si>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</si>
  <si>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</si>
  <si>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</si>
  <si>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</si>
  <si>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</si>
  <si>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</si>
  <si>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</si>
  <si>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</si>
  <si>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</si>
  <si>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</si>
  <si>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</si>
  <si>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</si>
  <si>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</si>
  <si>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</si>
  <si>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</si>
  <si>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</si>
  <si>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</si>
  <si>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</si>
  <si>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</si>
  <si>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</si>
  <si>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</si>
  <si>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</si>
  <si>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</si>
  <si>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</si>
  <si>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</si>
  <si>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</si>
  <si>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</si>
  <si>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</si>
  <si>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</si>
  <si>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</si>
  <si>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</si>
  <si>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</si>
  <si>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</si>
  <si>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</si>
  <si>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</si>
  <si>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</si>
  <si>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</si>
  <si>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</si>
  <si>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</si>
  <si>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</si>
  <si>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</si>
  <si>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</si>
  <si>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</si>
  <si>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</si>
  <si>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</si>
  <si>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</si>
  <si>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</si>
  <si>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</si>
  <si>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</si>
  <si>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</si>
  <si>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</si>
  <si>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</si>
  <si>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</si>
  <si>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</si>
  <si>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</si>
  <si>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</si>
  <si>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</si>
  <si>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</si>
  <si>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</si>
  <si>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</si>
  <si>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</si>
  <si>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</si>
  <si>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</si>
  <si>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</si>
  <si>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</si>
  <si>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</si>
  <si>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</si>
  <si>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</si>
  <si>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</si>
  <si>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</si>
  <si>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</si>
  <si>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</si>
  <si>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</si>
  <si>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</si>
  <si>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</si>
  <si>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</si>
  <si>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</si>
  <si>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</si>
  <si>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</si>
  <si>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</si>
  <si>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</si>
  <si>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</si>
  <si>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</si>
  <si>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</si>
  <si>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</si>
  <si>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</si>
  <si>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</si>
  <si>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</si>
  <si>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</si>
  <si>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</si>
  <si>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</si>
  <si>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</si>
  <si>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</si>
  <si>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</si>
  <si>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</si>
  <si>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</si>
  <si>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</si>
  <si>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</si>
  <si>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</si>
  <si>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</si>
  <si>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</si>
  <si>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</si>
  <si>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</si>
  <si>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</si>
  <si>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</si>
  <si>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</si>
  <si>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</si>
  <si>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</si>
  <si>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</si>
  <si>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</si>
  <si>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</si>
  <si>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</si>
  <si>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</si>
  <si>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</si>
  <si>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</si>
  <si>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</si>
  <si>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</si>
  <si>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</si>
  <si>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</si>
  <si>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</si>
  <si>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</si>
  <si>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</si>
  <si>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</si>
  <si>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</si>
  <si>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</si>
  <si>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</si>
  <si>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</si>
  <si>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</si>
  <si>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</si>
  <si>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</si>
  <si>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</si>
  <si>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</si>
  <si>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</si>
  <si>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</si>
  <si>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</si>
  <si>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</si>
  <si>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</si>
  <si>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</si>
  <si>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</si>
  <si>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</si>
  <si>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</si>
  <si>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</si>
  <si>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</si>
  <si>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</si>
  <si>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</si>
  <si>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</si>
  <si>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</si>
  <si>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</si>
  <si>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</si>
  <si>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</si>
  <si>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</si>
  <si>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</si>
  <si>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</si>
  <si>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</si>
  <si>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</si>
  <si>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</si>
  <si>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</si>
  <si>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</si>
  <si>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</si>
  <si>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</si>
  <si>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</si>
  <si>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</si>
  <si>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</si>
  <si>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</si>
  <si>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</si>
  <si>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</si>
  <si>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</si>
  <si>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</si>
  <si>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</si>
  <si>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</si>
  <si>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</si>
  <si>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</si>
  <si>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</si>
  <si>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</si>
  <si>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</si>
  <si>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</si>
  <si>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</si>
  <si>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</si>
  <si>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</si>
  <si>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</si>
  <si>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</si>
  <si>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</si>
  <si>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</si>
  <si>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</si>
  <si>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</si>
  <si>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</si>
  <si>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</si>
  <si>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</si>
  <si>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</si>
  <si>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</si>
  <si>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</si>
  <si>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</si>
  <si>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</si>
  <si>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</si>
  <si>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</si>
  <si>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</si>
  <si>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</si>
  <si>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</si>
  <si>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</si>
  <si>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</si>
  <si>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</si>
  <si>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</si>
  <si>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</si>
  <si>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</si>
  <si>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</si>
  <si>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</si>
  <si>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</si>
  <si>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</si>
  <si>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</si>
  <si>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</si>
  <si>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</si>
  <si>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</si>
  <si>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</si>
  <si>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</si>
  <si>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</si>
  <si>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</si>
  <si>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</si>
  <si>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</si>
  <si>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</si>
  <si>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</si>
  <si>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</si>
  <si>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</si>
  <si>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</si>
  <si>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</si>
  <si>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</si>
  <si>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</si>
  <si>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</si>
  <si>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</si>
  <si>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</si>
  <si>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</si>
  <si>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</si>
  <si>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</si>
  <si>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</si>
  <si>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</si>
  <si>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</si>
  <si>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</si>
  <si>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</si>
  <si>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</si>
  <si>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</si>
  <si>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</si>
  <si>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</si>
  <si>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</si>
  <si>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</si>
  <si>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</si>
  <si>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</si>
  <si>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</si>
  <si>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</si>
  <si>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</si>
  <si>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</si>
  <si>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</si>
  <si>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</si>
  <si>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</si>
  <si>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</si>
  <si>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</si>
  <si>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</si>
  <si>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</si>
  <si>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</si>
  <si>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</si>
  <si>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</si>
  <si>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</si>
  <si>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</si>
  <si>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</si>
  <si>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</si>
  <si>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</si>
  <si>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</si>
  <si>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</si>
  <si>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</si>
  <si>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</si>
  <si>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</si>
  <si>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</si>
  <si>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</si>
  <si>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</si>
  <si>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</si>
  <si>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</si>
  <si>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</si>
  <si>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</si>
  <si>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</si>
  <si>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</si>
  <si>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</si>
  <si>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</si>
  <si>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</si>
  <si>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</si>
  <si>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</si>
  <si>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</si>
  <si>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</si>
  <si>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</si>
  <si>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</si>
  <si>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</si>
  <si>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</si>
  <si>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</si>
  <si>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</si>
  <si>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</si>
  <si>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</si>
  <si>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</si>
  <si>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</si>
  <si>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</si>
  <si>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</si>
  <si>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</si>
  <si>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</si>
  <si>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</si>
  <si>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</si>
  <si>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</si>
  <si>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</si>
  <si>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</si>
  <si>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</si>
  <si>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</si>
  <si>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</si>
  <si>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</si>
  <si>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</si>
  <si>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</si>
  <si>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</si>
  <si>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</si>
  <si>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</si>
  <si>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</si>
  <si>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</si>
  <si>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</si>
  <si>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</si>
  <si>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</si>
  <si>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</si>
  <si>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</si>
  <si>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</si>
  <si>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</si>
  <si>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</si>
  <si>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</si>
  <si>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</si>
  <si>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</si>
  <si>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</si>
  <si>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</si>
  <si>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</si>
  <si>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</si>
  <si>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</si>
  <si>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</si>
  <si>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</si>
  <si>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</si>
  <si>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</si>
  <si>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</si>
  <si>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</si>
  <si>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</si>
  <si>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</si>
  <si>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</si>
  <si>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</si>
  <si>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</si>
  <si>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</si>
  <si>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</si>
  <si>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</si>
  <si>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</si>
  <si>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</si>
  <si>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</si>
  <si>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</si>
  <si>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</si>
  <si>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</si>
  <si>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</si>
  <si>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</si>
  <si>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</si>
  <si>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</si>
  <si>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</si>
  <si>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</si>
  <si>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</si>
  <si>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</si>
  <si>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</si>
  <si>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</si>
  <si>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</si>
  <si>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</si>
  <si>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</si>
  <si>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</si>
  <si>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</si>
  <si>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</si>
  <si>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</si>
  <si>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</si>
  <si>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</si>
  <si>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</si>
  <si>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</si>
  <si>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</si>
  <si>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</si>
  <si>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</si>
  <si>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</si>
  <si>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</si>
  <si>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</si>
  <si>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</si>
  <si>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</si>
  <si>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</si>
  <si>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</si>
  <si>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</si>
  <si>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</si>
  <si>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</si>
  <si>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</si>
  <si>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</si>
  <si>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</si>
  <si>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</si>
  <si>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</si>
  <si>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</si>
  <si>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</si>
  <si>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</si>
  <si>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</si>
  <si>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</si>
  <si>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</si>
  <si>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</si>
  <si>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</si>
  <si>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</si>
  <si>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</si>
  <si>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</si>
  <si>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</si>
  <si>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</si>
  <si>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</si>
  <si>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</si>
  <si>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</si>
  <si>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</si>
  <si>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</si>
  <si>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</si>
  <si>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</si>
  <si>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</si>
  <si>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</si>
  <si>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</si>
  <si>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</si>
  <si>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</si>
  <si>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</si>
  <si>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</si>
  <si>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</si>
  <si>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</si>
  <si>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</si>
  <si>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</si>
  <si>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</si>
  <si>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</si>
  <si>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</si>
  <si>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</si>
  <si>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</si>
  <si>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</si>
  <si>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</si>
  <si>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</si>
  <si>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</si>
  <si>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</si>
  <si>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</si>
  <si>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</si>
  <si>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</si>
  <si>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</si>
  <si>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</si>
  <si>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</si>
  <si>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</si>
  <si>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</si>
  <si>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</si>
  <si>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</si>
  <si>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</si>
  <si>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</si>
  <si>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</si>
  <si>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</si>
  <si>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</si>
  <si>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</si>
  <si>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</si>
  <si>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</si>
  <si>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</si>
  <si>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</si>
  <si>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</si>
  <si>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</si>
  <si>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</si>
  <si>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</si>
  <si>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</si>
  <si>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</si>
  <si>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</si>
  <si>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</si>
  <si>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</si>
  <si>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</si>
  <si>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</si>
  <si>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</si>
  <si>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</si>
  <si>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</si>
  <si>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</si>
  <si>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</si>
  <si>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</si>
  <si>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</si>
  <si>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</si>
  <si>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</si>
  <si>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</si>
  <si>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</si>
  <si>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</si>
  <si>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</si>
  <si>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</si>
  <si>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</si>
  <si>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</si>
  <si>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</si>
  <si>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</si>
  <si>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</si>
  <si>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</si>
  <si>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</si>
  <si>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</si>
  <si>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</si>
  <si>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</si>
  <si>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</si>
  <si>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</si>
  <si>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</si>
  <si>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</si>
  <si>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</si>
  <si>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</si>
  <si>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</si>
  <si>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</si>
  <si>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</si>
  <si>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</si>
  <si>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</si>
  <si>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</si>
  <si>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</si>
  <si>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</si>
  <si>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</si>
  <si>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</si>
  <si>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</si>
  <si>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</si>
  <si>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</si>
  <si>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</si>
  <si>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</si>
  <si>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</si>
  <si>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</si>
  <si>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</si>
  <si>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</si>
  <si>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</si>
  <si>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</si>
  <si>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</si>
  <si>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</si>
  <si>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</si>
  <si>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</si>
  <si>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</si>
  <si>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</si>
  <si>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</si>
  <si>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</si>
  <si>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</si>
  <si>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</si>
  <si>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</si>
  <si>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</si>
  <si>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</si>
  <si>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</si>
  <si>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</si>
  <si>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</si>
  <si>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</si>
  <si>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</si>
  <si>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</si>
  <si>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</si>
  <si>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</si>
  <si>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</si>
  <si>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</si>
  <si>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</si>
  <si>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</si>
  <si>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</si>
  <si>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</si>
  <si>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</si>
  <si>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</si>
  <si>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</si>
  <si>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</si>
  <si>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</si>
  <si>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</si>
  <si>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</si>
  <si>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</si>
  <si>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</si>
  <si>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</si>
  <si>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</si>
  <si>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</si>
  <si>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</si>
  <si>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</si>
  <si>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</si>
  <si>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</si>
  <si>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</si>
  <si>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</si>
  <si>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</si>
  <si>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</si>
  <si>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</si>
  <si>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</si>
  <si>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</si>
  <si>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</si>
  <si>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</si>
  <si>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</si>
  <si>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</si>
  <si>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</si>
  <si>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</si>
  <si>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</si>
  <si>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</si>
  <si>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</si>
  <si>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</si>
  <si>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</si>
  <si>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</si>
  <si>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</si>
  <si>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</si>
  <si>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</si>
  <si>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</si>
  <si>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</si>
  <si>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</si>
  <si>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</si>
  <si>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</si>
  <si>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</si>
  <si>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</si>
  <si>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</si>
  <si>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</si>
  <si>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</si>
  <si>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</si>
  <si>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</si>
  <si>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</si>
  <si>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</si>
  <si>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</si>
  <si>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</si>
  <si>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</si>
  <si>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</si>
  <si>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</si>
  <si>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</si>
  <si>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</si>
  <si>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</si>
  <si>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</si>
  <si>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</si>
  <si>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</si>
  <si>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</si>
  <si>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</si>
  <si>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</si>
  <si>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</si>
  <si>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</si>
  <si>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</si>
  <si>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</si>
  <si>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</si>
  <si>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</si>
  <si>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</si>
  <si>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</si>
  <si>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</si>
  <si>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</si>
  <si>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</si>
  <si>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</si>
  <si>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</si>
  <si>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</si>
  <si>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</si>
  <si>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</si>
  <si>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</si>
  <si>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</si>
  <si>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</si>
  <si>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</si>
  <si>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</si>
  <si>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</si>
  <si>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</si>
  <si>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</si>
  <si>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</si>
  <si>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</si>
  <si>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</si>
  <si>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</si>
  <si>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</si>
  <si>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</si>
  <si>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</si>
  <si>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</si>
  <si>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</si>
  <si>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</si>
  <si>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</si>
  <si>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</si>
  <si>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</si>
  <si>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</si>
  <si>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</si>
  <si>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</si>
  <si>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</si>
  <si>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</si>
  <si>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</si>
  <si>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</si>
  <si>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</si>
  <si>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</si>
  <si>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</si>
  <si>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</si>
  <si>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</si>
  <si>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</si>
  <si>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</si>
  <si>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</si>
  <si>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</si>
  <si>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</si>
  <si>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</si>
  <si>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</si>
  <si>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</si>
  <si>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</si>
  <si>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</si>
  <si>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</si>
  <si>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</si>
  <si>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</si>
  <si>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</si>
  <si>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</si>
  <si>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</si>
  <si>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</si>
  <si>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</si>
  <si>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</si>
  <si>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</si>
  <si>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</si>
  <si>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</si>
  <si>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</si>
  <si>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</si>
  <si>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</si>
  <si>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</si>
  <si>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</si>
  <si>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</si>
  <si>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</si>
  <si>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</si>
  <si>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</si>
  <si>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</si>
  <si>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</si>
  <si>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</si>
  <si>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</si>
  <si>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</si>
  <si>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</si>
  <si>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</si>
  <si>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</si>
  <si>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</si>
  <si>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</si>
  <si>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</si>
  <si>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</si>
  <si>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</si>
  <si>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</si>
  <si>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</si>
  <si>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</si>
  <si>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</si>
  <si>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</si>
  <si>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</si>
  <si>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</si>
  <si>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</si>
  <si>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</si>
  <si>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</si>
  <si>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</si>
  <si>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</si>
  <si>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</si>
  <si>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</si>
  <si>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</si>
  <si>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</si>
  <si>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</si>
  <si>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</si>
  <si>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</si>
  <si>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</si>
  <si>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</si>
  <si>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</si>
  <si>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</si>
  <si>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</si>
  <si>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</si>
  <si>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</si>
  <si>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</si>
  <si>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</si>
  <si>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</si>
  <si>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</si>
  <si>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</si>
  <si>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</si>
  <si>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</si>
  <si>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</si>
  <si>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</si>
  <si>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</si>
  <si>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</si>
  <si>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</si>
  <si>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</si>
  <si>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</si>
  <si>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</si>
  <si>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</si>
  <si>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</si>
  <si>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</si>
  <si>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</si>
  <si>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</si>
  <si>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</si>
  <si>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</si>
  <si>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</si>
  <si>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</si>
  <si>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</si>
  <si>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</si>
  <si>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</si>
  <si>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</si>
  <si>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</si>
  <si>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</si>
  <si>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</si>
  <si>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</si>
  <si>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</si>
  <si>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</si>
  <si>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</si>
  <si>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</si>
  <si>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</si>
  <si>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</si>
  <si>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</si>
  <si>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</si>
  <si>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</si>
  <si>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</si>
  <si>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</si>
  <si>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</si>
  <si>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</si>
  <si>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</si>
  <si>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</si>
  <si>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</si>
  <si>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</si>
  <si>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</si>
  <si>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</si>
  <si>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</si>
  <si>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</si>
  <si>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</si>
  <si>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</si>
  <si>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</si>
  <si>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</si>
  <si>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</si>
  <si>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</si>
  <si>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</si>
  <si>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</si>
  <si>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</si>
  <si>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</si>
  <si>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</si>
  <si>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</si>
  <si>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</si>
  <si>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</si>
  <si>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</si>
  <si>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</si>
  <si>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</si>
  <si>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</si>
  <si>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</si>
  <si>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</si>
  <si>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</si>
  <si>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</si>
  <si>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</si>
  <si>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</si>
  <si>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</si>
  <si>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</si>
  <si>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</si>
  <si>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</si>
  <si>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</si>
  <si>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</si>
  <si>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</si>
  <si>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</si>
  <si>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</si>
  <si>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</si>
  <si>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</si>
  <si>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</si>
  <si>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</si>
  <si>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</si>
  <si>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</si>
  <si>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</si>
  <si>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</si>
  <si>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</si>
  <si>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</si>
  <si>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</si>
  <si>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</si>
  <si>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</si>
  <si>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</si>
  <si>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</si>
  <si>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</si>
  <si>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</si>
  <si>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</si>
  <si>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</si>
  <si>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</si>
  <si>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</si>
  <si>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</si>
  <si>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</si>
  <si>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</si>
  <si>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</si>
  <si>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</si>
  <si>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</si>
  <si>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</si>
  <si>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</si>
  <si>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</si>
  <si>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</si>
  <si>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</si>
  <si>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</si>
  <si>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</si>
  <si>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</si>
  <si>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</si>
  <si>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</si>
  <si>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</si>
  <si>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</si>
  <si>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</si>
  <si>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</si>
  <si>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</si>
  <si>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</si>
  <si>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</si>
  <si>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</si>
  <si>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</si>
  <si>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</si>
  <si>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</si>
  <si>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</si>
  <si>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</si>
  <si>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</si>
  <si>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</si>
  <si>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</si>
  <si>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</si>
  <si>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</si>
  <si>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</si>
  <si>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</si>
  <si>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</si>
  <si>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</si>
  <si>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</si>
  <si>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</si>
  <si>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</si>
  <si>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</si>
  <si>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</si>
  <si>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</si>
  <si>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</si>
  <si>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</si>
  <si>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</si>
  <si>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</si>
  <si>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</si>
  <si>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</si>
  <si>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</si>
  <si>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</si>
  <si>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</si>
  <si>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</si>
  <si>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</si>
  <si>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</si>
  <si>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</si>
  <si>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</si>
  <si>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</si>
  <si>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</si>
  <si>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</si>
  <si>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</si>
  <si>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</si>
  <si>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</si>
  <si>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</si>
  <si>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</si>
  <si>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</si>
  <si>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</si>
  <si>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</si>
  <si>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</si>
  <si>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</si>
  <si>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</si>
  <si>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</si>
  <si>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</si>
  <si>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</si>
  <si>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</si>
  <si>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</si>
  <si>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</si>
  <si>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</si>
  <si>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</si>
  <si>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</si>
  <si>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</si>
  <si>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</si>
  <si>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</si>
  <si>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</si>
  <si>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</si>
  <si>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</si>
  <si>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</si>
  <si>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</si>
  <si>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</si>
  <si>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</si>
  <si>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</si>
  <si>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</si>
  <si>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</si>
  <si>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</si>
  <si>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</si>
  <si>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</si>
  <si>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</si>
  <si>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</si>
  <si>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</si>
  <si>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</si>
  <si>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</si>
  <si>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</si>
  <si>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</si>
  <si>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</si>
  <si>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</si>
  <si>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</si>
  <si>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</si>
  <si>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</si>
  <si>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</si>
  <si>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</si>
  <si>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</si>
  <si>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</si>
  <si>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</si>
  <si>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</si>
  <si>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</si>
  <si>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</si>
  <si>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</si>
  <si>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</si>
  <si>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</si>
  <si>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</si>
  <si>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</si>
  <si>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</si>
  <si>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</si>
  <si>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</si>
  <si>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</si>
  <si>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</si>
  <si>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</si>
  <si>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</si>
  <si>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</si>
  <si>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</si>
  <si>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</si>
  <si>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</si>
  <si>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</si>
  <si>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</si>
  <si>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</si>
  <si>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</si>
  <si>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</si>
  <si>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</si>
  <si>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</si>
  <si>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</si>
  <si>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</si>
  <si>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</si>
  <si>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</si>
  <si>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</si>
  <si>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</si>
  <si>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</si>
  <si>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</si>
  <si>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</si>
  <si>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</si>
  <si>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</si>
  <si>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</si>
  <si>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</si>
  <si>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</si>
  <si>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</si>
  <si>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</si>
  <si>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</si>
  <si>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</si>
  <si>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</si>
  <si>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</si>
  <si>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</si>
  <si>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</si>
  <si>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</si>
  <si>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</si>
  <si>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</si>
  <si>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</si>
  <si>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</si>
  <si>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</si>
  <si>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</si>
  <si>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</si>
  <si>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</si>
  <si>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</si>
  <si>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</si>
  <si>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</si>
  <si>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</si>
  <si>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</si>
  <si>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</si>
  <si>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</si>
  <si>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</si>
  <si>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</si>
  <si>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</si>
  <si>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</si>
  <si>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</si>
  <si>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</si>
  <si>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</si>
  <si>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</si>
  <si>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</si>
  <si>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</si>
  <si>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</si>
  <si>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</si>
  <si>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</si>
  <si>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</si>
  <si>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</si>
  <si>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</si>
  <si>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</si>
  <si>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</si>
  <si>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</si>
  <si>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</si>
  <si>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</si>
  <si>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</si>
  <si>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</si>
  <si>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</si>
  <si>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</si>
  <si>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</si>
  <si>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</si>
  <si>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</si>
  <si>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</si>
  <si>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</si>
  <si>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</si>
  <si>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</si>
  <si>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</si>
  <si>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</si>
  <si>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</si>
  <si>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</si>
  <si>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</si>
  <si>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</si>
  <si>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</si>
  <si>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</si>
  <si>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</si>
  <si>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</si>
  <si>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</si>
  <si>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</si>
  <si>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</si>
  <si>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</si>
  <si>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</si>
  <si>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</si>
  <si>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</si>
  <si>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</si>
  <si>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</si>
  <si>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</si>
  <si>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</si>
  <si>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</si>
  <si>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</si>
  <si>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</si>
  <si>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</si>
  <si>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</si>
  <si>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</si>
  <si>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</si>
  <si>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</si>
  <si>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</si>
  <si>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</si>
  <si>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</si>
  <si>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</si>
  <si>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</si>
  <si>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</si>
  <si>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</si>
  <si>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</si>
  <si>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</si>
  <si>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</si>
  <si>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</si>
  <si>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</si>
  <si>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</si>
  <si>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</si>
  <si>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</si>
  <si>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</si>
  <si>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</si>
  <si>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</si>
  <si>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</si>
  <si>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</si>
  <si>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</si>
  <si>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</si>
  <si>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</si>
  <si>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</si>
  <si>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</si>
  <si>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</si>
  <si>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</si>
  <si>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</si>
  <si>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</si>
  <si>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</si>
  <si>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</si>
  <si>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</si>
  <si>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</si>
  <si>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</si>
  <si>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</si>
  <si>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</si>
  <si>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</si>
  <si>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</si>
  <si>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</si>
  <si>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</si>
  <si>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</si>
  <si>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</si>
  <si>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</si>
  <si>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</si>
  <si>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</si>
  <si>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</si>
  <si>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</si>
  <si>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</si>
  <si>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</si>
  <si>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</si>
  <si>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</si>
  <si>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</si>
  <si>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</si>
  <si>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</si>
  <si>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</si>
  <si>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</si>
  <si>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</si>
  <si>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</si>
  <si>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</si>
  <si>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</si>
  <si>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</si>
  <si>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</si>
  <si>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</si>
  <si>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</si>
  <si>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</si>
  <si>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</si>
  <si>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</si>
  <si>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</si>
  <si>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</si>
  <si>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</si>
  <si>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</si>
  <si>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</si>
  <si>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</si>
  <si>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</si>
  <si>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</si>
  <si>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</si>
  <si>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</si>
  <si>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</si>
  <si>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</si>
  <si>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</si>
  <si>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</si>
  <si>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</si>
  <si>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</si>
  <si>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</si>
  <si>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</si>
  <si>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</si>
  <si>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</si>
  <si>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</si>
  <si>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</si>
  <si>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</si>
  <si>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</si>
  <si>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</si>
  <si>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</si>
  <si>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</si>
  <si>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</si>
  <si>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</si>
  <si>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</si>
  <si>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</si>
  <si>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</si>
  <si>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</si>
  <si>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</si>
  <si>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</si>
  <si>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</si>
  <si>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</si>
  <si>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</si>
  <si>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</si>
  <si>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</si>
  <si>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</si>
  <si>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</si>
  <si>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</si>
  <si>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</si>
  <si>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</si>
  <si>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</si>
  <si>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</si>
  <si>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</si>
  <si>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</si>
  <si>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</si>
  <si>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</si>
  <si>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</si>
  <si>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</si>
  <si>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</si>
  <si>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</si>
  <si>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</si>
  <si>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</si>
  <si>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</si>
  <si>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</si>
  <si>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</si>
  <si>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</si>
  <si>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</si>
  <si>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</si>
  <si>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</si>
  <si>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</si>
  <si>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</si>
  <si>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</si>
  <si>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</si>
  <si>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</si>
  <si>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</si>
  <si>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</si>
  <si>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</si>
  <si>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</si>
  <si>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</si>
  <si>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</si>
  <si>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</si>
  <si>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</si>
  <si>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</si>
  <si>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</si>
  <si>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</si>
  <si>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</si>
  <si>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</si>
  <si>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</si>
  <si>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</si>
  <si>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</si>
  <si>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</si>
  <si>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</si>
  <si>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</si>
  <si>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</si>
  <si>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</si>
  <si>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</si>
  <si>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</si>
  <si>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</si>
  <si>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</si>
  <si>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</si>
  <si>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</si>
  <si>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</si>
  <si>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</si>
  <si>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</si>
  <si>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</si>
  <si>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</si>
  <si>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</si>
  <si>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</si>
  <si>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</si>
  <si>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</si>
  <si>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</si>
  <si>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</si>
  <si>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</si>
  <si>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</si>
  <si>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</si>
  <si>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</si>
  <si>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</si>
  <si>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</si>
  <si>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</si>
  <si>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</si>
  <si>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</si>
  <si>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</si>
  <si>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</si>
  <si>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</si>
  <si>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</si>
  <si>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</si>
  <si>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</si>
  <si>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</si>
  <si>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</si>
  <si>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</si>
  <si>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</si>
  <si>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</si>
  <si>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</si>
  <si>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</si>
  <si>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</si>
  <si>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</si>
  <si>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</si>
  <si>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</si>
  <si>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</si>
  <si>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</si>
  <si>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</si>
  <si>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</si>
  <si>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</si>
  <si>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</si>
  <si>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</si>
  <si>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</si>
  <si>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</si>
  <si>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</si>
  <si>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</si>
  <si>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</si>
  <si>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</si>
  <si>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</si>
  <si>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</si>
  <si>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</si>
  <si>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</si>
  <si>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</si>
  <si>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</si>
  <si>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</si>
  <si>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</si>
  <si>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</si>
  <si>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</si>
  <si>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</si>
  <si>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</si>
  <si>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</si>
  <si>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</si>
  <si>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</si>
  <si>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</si>
  <si>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</si>
  <si>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</si>
  <si>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</si>
  <si>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</si>
  <si>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</si>
  <si>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</si>
  <si>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</si>
  <si>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</si>
  <si>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</si>
  <si>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</si>
  <si>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</si>
  <si>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</si>
  <si>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</si>
  <si>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</si>
  <si>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</si>
  <si>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</si>
  <si>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</si>
  <si>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</si>
  <si>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</si>
  <si>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</si>
  <si>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</si>
  <si>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</si>
  <si>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</si>
  <si>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</si>
  <si>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</si>
  <si>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</si>
  <si>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</si>
  <si>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</si>
  <si>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</si>
  <si>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</si>
  <si>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</si>
  <si>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</si>
  <si>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</si>
  <si>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</si>
  <si>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</si>
  <si>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</si>
  <si>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</si>
  <si>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</si>
  <si>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</si>
  <si>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</si>
  <si>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</si>
  <si>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</si>
  <si>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</si>
  <si>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</si>
  <si>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</si>
  <si>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</si>
  <si>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</si>
  <si>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</si>
  <si>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</si>
  <si>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</si>
  <si>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</si>
  <si>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</si>
  <si>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</si>
  <si>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</si>
  <si>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</si>
  <si>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</si>
  <si>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</si>
  <si>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</si>
  <si>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</si>
  <si>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</si>
  <si>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</si>
  <si>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</si>
  <si>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</si>
  <si>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</si>
  <si>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</si>
  <si>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</si>
  <si>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</si>
  <si>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</si>
  <si>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</si>
  <si>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</si>
  <si>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</si>
  <si>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</si>
  <si>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</si>
  <si>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</si>
  <si>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</si>
  <si>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</si>
  <si>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</si>
  <si>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</si>
  <si>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</si>
  <si>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</si>
  <si>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</si>
  <si>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</si>
  <si>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</si>
  <si>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</si>
  <si>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</si>
  <si>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</si>
  <si>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</si>
  <si>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</si>
  <si>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</si>
  <si>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</si>
  <si>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</si>
  <si>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</si>
  <si>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</si>
  <si>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</si>
  <si>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</si>
  <si>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</si>
  <si>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</si>
  <si>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</si>
  <si>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</si>
  <si>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</si>
  <si>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</si>
  <si>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</si>
  <si>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</si>
  <si>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</si>
  <si>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</si>
  <si>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</si>
  <si>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</si>
  <si>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</si>
  <si>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</si>
  <si>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</si>
  <si>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</si>
  <si>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</si>
  <si>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</si>
  <si>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</si>
  <si>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</si>
  <si>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</si>
  <si>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</si>
  <si>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</si>
  <si>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</si>
  <si>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</si>
  <si>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</si>
  <si>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</si>
  <si>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</si>
  <si>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</si>
  <si>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</si>
  <si>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</si>
  <si>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</si>
  <si>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</si>
  <si>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</si>
  <si>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</si>
  <si>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</si>
  <si>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</si>
  <si>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</si>
  <si>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</si>
  <si>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</si>
  <si>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</si>
  <si>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</si>
  <si>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</si>
  <si>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</si>
  <si>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</si>
  <si>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</si>
  <si>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</si>
  <si>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</si>
  <si>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</si>
  <si>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</si>
  <si>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</si>
  <si>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</si>
  <si>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</si>
  <si>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</si>
  <si>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</si>
  <si>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</si>
  <si>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</si>
  <si>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</si>
  <si>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</si>
  <si>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</si>
  <si>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</si>
  <si>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</si>
  <si>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</si>
  <si>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</si>
  <si>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</si>
  <si>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</si>
  <si>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</si>
  <si>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</si>
  <si>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</si>
  <si>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</si>
  <si>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</si>
  <si>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</si>
  <si>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</si>
  <si>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</si>
  <si>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</si>
  <si>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</si>
  <si>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</si>
  <si>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</si>
  <si>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</si>
  <si>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</si>
  <si>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</si>
  <si>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</si>
  <si>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</si>
  <si>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</si>
  <si>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</si>
  <si>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</si>
  <si>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</si>
  <si>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</si>
  <si>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</si>
  <si>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</si>
  <si>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</si>
  <si>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</si>
  <si>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</si>
  <si>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</si>
  <si>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</si>
  <si>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</si>
  <si>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</si>
  <si>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</si>
  <si>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</si>
  <si>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</si>
  <si>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</si>
  <si>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</si>
  <si>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</si>
  <si>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</si>
  <si>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</si>
  <si>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</si>
  <si>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</si>
  <si>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</si>
  <si>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</si>
  <si>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</si>
  <si>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</si>
  <si>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</si>
  <si>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</si>
  <si>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</si>
  <si>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</si>
  <si>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</si>
  <si>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</si>
  <si>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</si>
  <si>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</si>
  <si>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</si>
  <si>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</si>
  <si>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</si>
  <si>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</si>
  <si>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</si>
  <si>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</si>
  <si>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</si>
  <si>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</si>
  <si>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</si>
  <si>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</si>
  <si>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</si>
  <si>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</si>
  <si>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</si>
  <si>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</si>
  <si>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</si>
  <si>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</si>
  <si>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</si>
  <si>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</si>
  <si>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</si>
  <si>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</si>
  <si>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</si>
  <si>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</si>
  <si>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</si>
  <si>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</si>
  <si>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</si>
  <si>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</si>
  <si>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</si>
  <si>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</si>
  <si>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</si>
  <si>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</si>
  <si>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</si>
  <si>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</si>
  <si>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</si>
  <si>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</si>
  <si>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</si>
  <si>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</si>
  <si>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</si>
  <si>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</si>
  <si>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</si>
  <si>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</si>
  <si>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</si>
  <si>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</si>
  <si>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</si>
  <si>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</si>
  <si>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</si>
  <si>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</si>
  <si>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</si>
  <si>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</si>
  <si>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</si>
  <si>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</si>
  <si>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</si>
  <si>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</si>
  <si>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</si>
  <si>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</si>
  <si>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</si>
  <si>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</si>
  <si>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</si>
  <si>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</si>
  <si>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</si>
  <si>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</si>
  <si>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</si>
  <si>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</si>
  <si>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</si>
  <si>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</si>
  <si>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</si>
  <si>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</si>
  <si>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</si>
  <si>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</si>
  <si>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</si>
  <si>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</si>
  <si>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</si>
  <si>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</si>
  <si>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</si>
  <si>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</si>
  <si>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</si>
  <si>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</si>
  <si>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</si>
  <si>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</si>
  <si>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</si>
  <si>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</si>
  <si>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</si>
  <si>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</si>
  <si>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</si>
  <si>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</si>
  <si>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</si>
  <si>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</si>
  <si>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</si>
  <si>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</si>
  <si>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</si>
  <si>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</si>
  <si>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</si>
  <si>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</si>
  <si>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</si>
  <si>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</si>
  <si>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</si>
  <si>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</si>
  <si>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</si>
  <si>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</si>
  <si>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</si>
  <si>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</si>
  <si>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</si>
  <si>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</si>
  <si>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</si>
  <si>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</si>
  <si>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</si>
  <si>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</si>
  <si>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</si>
  <si>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</si>
  <si>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</si>
  <si>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</si>
  <si>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</si>
  <si>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</si>
  <si>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</si>
  <si>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</si>
  <si>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</si>
  <si>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</si>
  <si>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</si>
  <si>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</si>
  <si>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</si>
  <si>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</si>
  <si>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</si>
  <si>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</si>
  <si>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</si>
  <si>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</si>
  <si>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</si>
  <si>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</si>
  <si>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</si>
  <si>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</si>
  <si>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</si>
  <si>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</si>
  <si>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</si>
  <si>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</si>
  <si>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</si>
  <si>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</si>
  <si>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</si>
  <si>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</si>
  <si>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</si>
  <si>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</si>
  <si>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</si>
  <si>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</si>
  <si>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</si>
  <si>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</si>
  <si>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</si>
  <si>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</si>
  <si>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</si>
  <si>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</si>
  <si>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</si>
  <si>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</si>
  <si>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</si>
  <si>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</si>
  <si>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</si>
  <si>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</si>
  <si>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</si>
  <si>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</si>
  <si>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</si>
  <si>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</si>
  <si>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</si>
  <si>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</si>
  <si>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</si>
  <si>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</si>
  <si>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</si>
  <si>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</si>
  <si>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</si>
  <si>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</si>
  <si>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</si>
  <si>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</si>
  <si>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</si>
  <si>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</si>
  <si>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</si>
  <si>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</si>
  <si>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</si>
  <si>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</si>
  <si>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</si>
  <si>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</si>
  <si>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</si>
  <si>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</si>
  <si>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</si>
  <si>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</si>
  <si>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</si>
  <si>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</si>
  <si>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</si>
  <si>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</si>
  <si>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</si>
  <si>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</si>
  <si>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</si>
  <si>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</si>
  <si>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</si>
  <si>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</si>
  <si>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</si>
  <si>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</si>
  <si>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</si>
  <si>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</si>
  <si>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</si>
  <si>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</si>
  <si>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</si>
  <si>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</si>
  <si>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</si>
  <si>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</si>
  <si>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</si>
  <si>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</si>
  <si>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</si>
  <si>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</si>
  <si>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</si>
  <si>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</si>
  <si>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</si>
  <si>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</si>
  <si>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</si>
  <si>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</si>
  <si>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</si>
  <si>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</si>
  <si>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</si>
  <si>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</si>
  <si>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</si>
  <si>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</si>
  <si>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</si>
  <si>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</si>
  <si>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</si>
  <si>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</si>
  <si>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</si>
  <si>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</si>
  <si>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</si>
  <si>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</si>
  <si>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</si>
  <si>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</si>
  <si>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</si>
  <si>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</si>
  <si>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</si>
  <si>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</si>
  <si>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</si>
  <si>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</si>
  <si>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</si>
  <si>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</si>
  <si>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</si>
  <si>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</si>
  <si>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</si>
  <si>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</si>
  <si>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</si>
  <si>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</si>
  <si>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</si>
  <si>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</si>
  <si>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</si>
  <si>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</si>
  <si>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</si>
  <si>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</si>
  <si>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</si>
  <si>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</si>
  <si>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</si>
  <si>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</si>
  <si>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</si>
  <si>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</si>
  <si>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</si>
  <si>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</si>
  <si>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</si>
  <si>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</si>
  <si>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</si>
  <si>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</si>
  <si>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</si>
  <si>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</si>
  <si>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</si>
  <si>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</si>
  <si>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</si>
  <si>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</si>
  <si>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</si>
  <si>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</si>
  <si>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</si>
  <si>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</si>
  <si>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</si>
  <si>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</si>
  <si>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</si>
  <si>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</si>
  <si>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</si>
  <si>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</si>
  <si>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</si>
  <si>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</si>
  <si>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</si>
  <si>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</si>
  <si>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</si>
  <si>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</si>
  <si>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</si>
  <si>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</si>
  <si>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</si>
  <si>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</si>
  <si>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</si>
  <si>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</si>
  <si>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</si>
  <si>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</si>
  <si>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</si>
  <si>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</si>
  <si>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</si>
  <si>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</si>
  <si>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</si>
  <si>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</si>
  <si>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</si>
  <si>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</si>
  <si>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</si>
  <si>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</si>
  <si>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</si>
  <si>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</si>
  <si>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</si>
  <si>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</si>
  <si>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</si>
  <si>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</si>
  <si>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</si>
  <si>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</si>
  <si>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</si>
  <si>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</si>
  <si>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</si>
  <si>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</si>
  <si>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</si>
  <si>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</si>
  <si>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</si>
  <si>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</si>
  <si>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</si>
  <si>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</si>
  <si>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</si>
  <si>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</si>
  <si>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</si>
  <si>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</si>
  <si>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</si>
  <si>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</si>
  <si>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</si>
  <si>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</si>
  <si>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</si>
  <si>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</si>
  <si>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</si>
  <si>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</si>
  <si>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</si>
  <si>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</si>
  <si>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</si>
  <si>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</si>
  <si>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</si>
  <si>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</si>
  <si>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</si>
  <si>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</si>
  <si>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</si>
  <si>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</si>
  <si>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</si>
  <si>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</si>
  <si>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</si>
  <si>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</si>
  <si>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</si>
  <si>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</si>
  <si>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</si>
  <si>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</si>
  <si>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</si>
  <si>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</si>
  <si>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</si>
  <si>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</si>
  <si>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</si>
  <si>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</si>
  <si>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</si>
  <si>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</si>
  <si>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</si>
  <si>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</si>
  <si>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</si>
  <si>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</si>
  <si>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</si>
  <si>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</si>
  <si>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</si>
  <si>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</si>
  <si>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</si>
  <si>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</si>
  <si>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</si>
  <si>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</si>
  <si>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</si>
  <si>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</si>
  <si>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</si>
  <si>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</si>
  <si>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</si>
  <si>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</si>
  <si>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</si>
  <si>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</si>
  <si>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</si>
  <si>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</si>
  <si>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</si>
  <si>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</si>
  <si>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</si>
  <si>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</si>
  <si>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</si>
  <si>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</si>
  <si>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</si>
  <si>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</si>
  <si>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</si>
  <si>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</si>
  <si>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</si>
  <si>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</si>
  <si>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</si>
  <si>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</si>
  <si>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</si>
  <si>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</si>
  <si>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</si>
  <si>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</si>
  <si>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</si>
  <si>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</si>
  <si>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</si>
  <si>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</si>
  <si>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</si>
  <si>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</si>
  <si>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</si>
  <si>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</si>
  <si>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</si>
  <si>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</si>
  <si>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</si>
  <si>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</si>
  <si>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</si>
  <si>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</si>
  <si>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</si>
  <si>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</si>
  <si>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</si>
  <si>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</si>
  <si>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</si>
  <si>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</si>
  <si>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</si>
  <si>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</si>
  <si>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</si>
  <si>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</si>
  <si>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</si>
  <si>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</si>
  <si>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</si>
  <si>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</si>
  <si>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</si>
  <si>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</si>
  <si>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</si>
  <si>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</si>
  <si>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</si>
  <si>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</si>
  <si>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</si>
  <si>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</si>
  <si>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</si>
  <si>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</si>
  <si>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</si>
  <si>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</si>
  <si>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</si>
  <si>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</si>
  <si>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</si>
  <si>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</si>
  <si>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</si>
  <si>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</si>
  <si>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</si>
  <si>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</si>
  <si>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</si>
  <si>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</si>
  <si>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</si>
  <si>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</si>
  <si>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</si>
  <si>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</si>
  <si>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</si>
  <si>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</si>
  <si>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</si>
  <si>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</si>
  <si>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</si>
  <si>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</si>
  <si>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</si>
  <si>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</si>
  <si>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</si>
  <si>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</si>
  <si>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</si>
  <si>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</si>
  <si>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</si>
  <si>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</si>
  <si>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</si>
  <si>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</si>
  <si>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</si>
  <si>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</si>
  <si>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</si>
  <si>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</si>
  <si>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</si>
  <si>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</si>
  <si>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</si>
  <si>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</si>
  <si>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</si>
  <si>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</si>
  <si>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</si>
  <si>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</si>
  <si>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</si>
  <si>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</si>
  <si>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</si>
  <si>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</si>
  <si>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</si>
  <si>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</si>
  <si>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</si>
  <si>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</si>
  <si>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</si>
  <si>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</si>
  <si>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</si>
  <si>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</si>
  <si>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</si>
  <si>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</si>
  <si>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</si>
  <si>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</si>
  <si>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</si>
  <si>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</si>
  <si>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</si>
  <si>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</si>
  <si>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</si>
  <si>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</si>
  <si>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</si>
  <si>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</si>
  <si>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</si>
  <si>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</si>
  <si>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</si>
  <si>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</si>
  <si>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</si>
  <si>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</si>
  <si>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</si>
  <si>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</si>
  <si>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</si>
  <si>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</si>
  <si>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</si>
  <si>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</si>
  <si>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</si>
  <si>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</si>
  <si>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</si>
  <si>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</si>
  <si>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</si>
  <si>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</si>
  <si>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</si>
  <si>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</si>
  <si>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</si>
  <si>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</si>
  <si>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</si>
  <si>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</si>
  <si>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</si>
  <si>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</si>
  <si>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</si>
  <si>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</si>
  <si>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</si>
  <si>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</si>
  <si>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</si>
  <si>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</si>
  <si>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</si>
  <si>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</si>
  <si>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</si>
  <si>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</si>
  <si>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</si>
  <si>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</si>
  <si>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</si>
  <si>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</si>
  <si>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</si>
  <si>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</si>
  <si>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</si>
  <si>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</si>
  <si>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</si>
  <si>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</si>
  <si>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</si>
  <si>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</si>
  <si>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</si>
  <si>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</si>
  <si>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</si>
  <si>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</si>
  <si>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</si>
  <si>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</si>
  <si>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</si>
  <si>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</si>
  <si>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</si>
  <si>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</si>
  <si>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</si>
  <si>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</si>
  <si>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</si>
  <si>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</si>
  <si>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</si>
  <si>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</si>
  <si>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</si>
  <si>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</si>
  <si>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</si>
  <si>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</si>
  <si>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</si>
  <si>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</si>
  <si>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</si>
  <si>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</si>
  <si>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</si>
  <si>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</si>
  <si>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</si>
  <si>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</si>
  <si>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</si>
  <si>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</si>
  <si>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</si>
  <si>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</si>
  <si>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</si>
  <si>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</si>
  <si>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</si>
  <si>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</si>
  <si>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</si>
  <si>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</si>
  <si>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</si>
  <si>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</si>
  <si>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</si>
  <si>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</si>
  <si>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</si>
  <si>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</si>
  <si>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</si>
  <si>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</si>
  <si>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</si>
  <si>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</si>
  <si>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</si>
  <si>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</si>
  <si>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</si>
  <si>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</si>
  <si>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</si>
  <si>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</si>
  <si>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</si>
  <si>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</si>
  <si>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</si>
  <si>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</si>
  <si>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</si>
  <si>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</si>
  <si>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</si>
  <si>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</si>
  <si>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</si>
  <si>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</si>
  <si>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</si>
  <si>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</si>
  <si>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</si>
  <si>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</si>
  <si>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</si>
  <si>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</si>
  <si>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</si>
  <si>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</si>
  <si>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</si>
  <si>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</si>
  <si>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</si>
  <si>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</si>
  <si>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</si>
  <si>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</si>
  <si>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</si>
  <si>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</si>
  <si>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</si>
  <si>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</si>
  <si>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</si>
  <si>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</si>
  <si>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</si>
  <si>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</si>
  <si>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</si>
  <si>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</si>
  <si>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</si>
  <si>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</si>
  <si>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</si>
  <si>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</si>
  <si>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</si>
  <si>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</si>
  <si>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</si>
  <si>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</si>
  <si>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</si>
  <si>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</si>
  <si>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</si>
  <si>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</si>
  <si>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</si>
  <si>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</si>
  <si>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</si>
  <si>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</si>
  <si>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</si>
  <si>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</si>
  <si>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</si>
  <si>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</si>
  <si>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</si>
  <si>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</si>
  <si>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</si>
  <si>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</si>
  <si>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</si>
  <si>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</si>
  <si>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</si>
  <si>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</si>
  <si>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</si>
  <si>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</si>
  <si>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</si>
  <si>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</si>
  <si>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</si>
  <si>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</si>
  <si>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</si>
  <si>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</si>
  <si>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</si>
  <si>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</si>
  <si>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</si>
  <si>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</si>
  <si>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</si>
  <si>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</si>
  <si>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</si>
  <si>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</si>
  <si>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</si>
  <si>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</si>
  <si>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</si>
  <si>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</si>
  <si>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</si>
  <si>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</si>
  <si>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</si>
  <si>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</si>
  <si>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</si>
  <si>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</si>
  <si>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</si>
  <si>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</si>
  <si>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</si>
  <si>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</si>
  <si>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</si>
  <si>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</si>
  <si>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</si>
  <si>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</si>
  <si>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</si>
  <si>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</si>
  <si>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</si>
  <si>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</si>
  <si>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</si>
  <si>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</si>
  <si>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</si>
  <si>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</si>
  <si>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</si>
  <si>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</si>
  <si>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</si>
  <si>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</si>
  <si>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</si>
  <si>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</si>
  <si>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</si>
  <si>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</si>
  <si>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</si>
  <si>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</si>
  <si>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</si>
  <si>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</si>
  <si>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</si>
  <si>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</si>
  <si>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</si>
  <si>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</si>
  <si>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</si>
  <si>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</si>
  <si>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</si>
  <si>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</si>
  <si>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</si>
  <si>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</si>
  <si>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</si>
  <si>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</si>
  <si>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</si>
  <si>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</si>
  <si>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</si>
  <si>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</si>
  <si>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</si>
  <si>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</si>
  <si>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</si>
  <si>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</si>
  <si>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</si>
  <si>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</si>
  <si>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</si>
  <si>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</si>
  <si>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</si>
  <si>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</si>
  <si>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</si>
  <si>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</si>
  <si>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</si>
  <si>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</si>
  <si>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</si>
  <si>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</si>
  <si>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</si>
  <si>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</si>
  <si>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</si>
  <si>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</si>
  <si>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</si>
  <si>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</si>
  <si>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</si>
  <si>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</si>
  <si>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</si>
  <si>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</si>
  <si>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</si>
  <si>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</si>
  <si>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</si>
  <si>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</si>
  <si>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</si>
  <si>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</si>
  <si>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</si>
  <si>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</si>
  <si>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</si>
  <si>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</si>
  <si>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</si>
  <si>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</si>
  <si>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</si>
  <si>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</si>
  <si>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</si>
  <si>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</si>
  <si>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</si>
  <si>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</si>
  <si>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</si>
  <si>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</si>
  <si>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</si>
  <si>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</si>
  <si>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</si>
  <si>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</si>
  <si>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</si>
  <si>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</si>
  <si>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</si>
  <si>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</si>
  <si>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</si>
  <si>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</si>
  <si>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</si>
  <si>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</si>
  <si>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</si>
  <si>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</si>
  <si>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</si>
  <si>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</si>
  <si>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</si>
  <si>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</si>
  <si>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</si>
  <si>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</si>
  <si>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</si>
  <si>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</si>
  <si>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</si>
  <si>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</si>
  <si>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</si>
  <si>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</si>
  <si>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</si>
  <si>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</si>
  <si>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</si>
  <si>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</si>
  <si>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</si>
  <si>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</si>
  <si>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</si>
  <si>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</si>
  <si>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</si>
  <si>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</si>
  <si>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</si>
  <si>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</si>
  <si>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</si>
  <si>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</si>
  <si>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</si>
  <si>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</si>
  <si>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</si>
  <si>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</si>
  <si>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</si>
  <si>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</si>
  <si>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</si>
  <si>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</si>
  <si>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</si>
  <si>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</si>
  <si>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</si>
  <si>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</si>
  <si>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</si>
  <si>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</si>
  <si>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</si>
  <si>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</si>
  <si>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</si>
  <si>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</si>
  <si>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</si>
  <si>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</si>
  <si>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</si>
  <si>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</si>
  <si>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</si>
  <si>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</si>
  <si>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</si>
  <si>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</si>
  <si>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</si>
  <si>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</si>
  <si>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</si>
  <si>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</si>
  <si>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</si>
  <si>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</si>
  <si>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</si>
  <si>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</si>
  <si>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</si>
  <si>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</si>
  <si>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</si>
  <si>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</si>
  <si>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</si>
  <si>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</si>
  <si>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</si>
  <si>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</si>
  <si>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</si>
  <si>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</si>
  <si>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</si>
  <si>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</si>
  <si>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</si>
  <si>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</si>
  <si>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</si>
  <si>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</si>
  <si>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</si>
  <si>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</si>
  <si>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</si>
  <si>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</si>
  <si>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</si>
  <si>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</si>
  <si>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</si>
  <si>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</si>
  <si>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</si>
  <si>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</si>
  <si>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</si>
  <si>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</si>
  <si>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</si>
  <si>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</si>
  <si>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</si>
  <si>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</si>
  <si>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</si>
  <si>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</si>
  <si>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</si>
  <si>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</si>
  <si>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</si>
  <si>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</si>
  <si>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</si>
  <si>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</si>
  <si>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</si>
  <si>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</si>
  <si>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</si>
  <si>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</si>
  <si>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</si>
  <si>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</si>
  <si>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</si>
  <si>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</si>
  <si>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</si>
  <si>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</si>
  <si>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</si>
  <si>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</si>
  <si>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</si>
  <si>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</si>
  <si>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</si>
  <si>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</si>
  <si>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</si>
  <si>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</si>
  <si>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</si>
  <si>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</si>
  <si>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</si>
  <si>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</si>
  <si>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</si>
  <si>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</si>
  <si>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</si>
  <si>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</si>
  <si>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</si>
  <si>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</si>
  <si>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</si>
  <si>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</si>
  <si>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</si>
  <si>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</si>
  <si>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</si>
  <si>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</si>
  <si>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</si>
  <si>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</si>
  <si>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</si>
  <si>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</si>
  <si>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</si>
  <si>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</si>
  <si>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</si>
  <si>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</si>
  <si>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</si>
  <si>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</si>
  <si>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</si>
  <si>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</si>
  <si>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</si>
  <si>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</si>
  <si>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</si>
  <si>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</si>
  <si>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</si>
  <si>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</si>
  <si>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</si>
  <si>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</si>
  <si>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</si>
  <si>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</si>
  <si>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</si>
  <si>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</si>
  <si>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</si>
  <si>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</si>
  <si>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</si>
  <si>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</si>
  <si>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</si>
  <si>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</si>
  <si>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</si>
  <si>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</si>
  <si>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</si>
  <si>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</si>
  <si>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</si>
  <si>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</si>
  <si>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</si>
  <si>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</si>
  <si>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</si>
  <si>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</si>
  <si>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</si>
  <si>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</si>
  <si>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</si>
  <si>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</si>
  <si>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</si>
  <si>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</si>
  <si>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</si>
  <si>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</si>
  <si>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</si>
  <si>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</si>
  <si>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</si>
  <si>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</si>
  <si>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</si>
  <si>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</si>
  <si>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</si>
  <si>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</si>
  <si>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</si>
  <si>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</si>
  <si>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</si>
  <si>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</si>
  <si>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</si>
  <si>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</si>
  <si>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</si>
  <si>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</si>
  <si>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</si>
  <si>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</si>
  <si>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</si>
  <si>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</si>
  <si>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</si>
  <si>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</si>
  <si>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</si>
  <si>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</si>
  <si>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</si>
  <si>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</si>
  <si>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</si>
  <si>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</si>
  <si>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</si>
  <si>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</si>
  <si>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</si>
  <si>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</si>
  <si>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</si>
  <si>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</si>
  <si>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</si>
  <si>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</si>
  <si>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</si>
  <si>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</si>
  <si>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</si>
  <si>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</si>
  <si>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</si>
  <si>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</si>
  <si>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</si>
  <si>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</si>
  <si>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</si>
  <si>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</si>
  <si>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</si>
  <si>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</si>
  <si>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</si>
  <si>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</si>
  <si>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</si>
  <si>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</si>
  <si>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</si>
  <si>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</si>
  <si>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</si>
  <si>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</si>
  <si>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</si>
  <si>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</si>
  <si>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</si>
  <si>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</si>
  <si>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</si>
  <si>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</si>
  <si>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</si>
  <si>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</si>
  <si>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</si>
  <si>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</si>
  <si>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</si>
  <si>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</si>
  <si>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</si>
  <si>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</si>
  <si>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</si>
  <si>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</si>
  <si>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</si>
  <si>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</si>
  <si>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</si>
  <si>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</si>
  <si>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</si>
  <si>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</si>
  <si>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</si>
  <si>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</si>
  <si>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</si>
  <si>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</si>
  <si>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</si>
  <si>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</si>
  <si>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</si>
  <si>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</si>
  <si>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</si>
  <si>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</si>
  <si>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</si>
  <si>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</si>
  <si>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</si>
  <si>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</si>
  <si>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</si>
  <si>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</si>
  <si>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</si>
  <si>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</si>
  <si>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</si>
  <si>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</si>
  <si>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</si>
  <si>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</si>
  <si>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</si>
  <si>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</si>
  <si>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</si>
  <si>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</si>
  <si>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</si>
  <si>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</si>
  <si>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</si>
  <si>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</si>
  <si>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</si>
  <si>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</si>
  <si>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</si>
  <si>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</si>
  <si>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</si>
  <si>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</si>
  <si>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</si>
  <si>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</si>
  <si>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</si>
  <si>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</si>
  <si>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</si>
  <si>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</si>
  <si>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</si>
  <si>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</si>
  <si>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</si>
  <si>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</si>
  <si>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</si>
  <si>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</si>
  <si>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</si>
  <si>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</si>
  <si>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</si>
  <si>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</si>
  <si>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</si>
  <si>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</si>
  <si>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</si>
  <si>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</si>
  <si>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</si>
  <si>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</si>
  <si>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</si>
  <si>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</si>
  <si>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</si>
  <si>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</si>
  <si>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</si>
  <si>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</si>
  <si>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</si>
  <si>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</si>
  <si>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</si>
  <si>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</si>
  <si>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</si>
  <si>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</si>
  <si>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</si>
  <si>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</si>
  <si>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</si>
  <si>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</si>
  <si>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</si>
  <si>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</si>
  <si>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</si>
  <si>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</si>
  <si>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</si>
  <si>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</si>
  <si>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</si>
  <si>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</si>
  <si>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</si>
  <si>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</si>
  <si>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</si>
  <si>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</si>
  <si>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</si>
  <si>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</si>
  <si>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</si>
  <si>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</si>
  <si>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</si>
  <si>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</si>
  <si>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</si>
  <si>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</si>
  <si>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</si>
  <si>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</si>
  <si>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</si>
  <si>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</si>
  <si>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</si>
  <si>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</si>
  <si>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</si>
  <si>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</si>
  <si>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</si>
  <si>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</si>
  <si>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</si>
  <si>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</si>
  <si>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</si>
  <si>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</si>
  <si>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</si>
  <si>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</si>
  <si>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</si>
  <si>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</si>
  <si>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</si>
  <si>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</si>
  <si>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</si>
  <si>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</si>
  <si>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</si>
  <si>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</si>
  <si>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</si>
  <si>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</si>
  <si>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</si>
  <si>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</si>
  <si>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</si>
  <si>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</si>
  <si>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</si>
  <si>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</si>
  <si>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</si>
  <si>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</si>
  <si>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</si>
  <si>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</si>
  <si>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</si>
  <si>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</si>
  <si>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</si>
  <si>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</si>
  <si>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</si>
  <si>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</si>
  <si>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</si>
  <si>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</si>
  <si>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</si>
  <si>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</si>
  <si>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</si>
  <si>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</si>
  <si>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</si>
  <si>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</si>
  <si>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</si>
  <si>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</si>
  <si>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</si>
  <si>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</si>
  <si>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</si>
  <si>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</si>
  <si>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</si>
  <si>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</si>
  <si>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</si>
  <si>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</si>
  <si>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</si>
  <si>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</si>
  <si>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</si>
  <si>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</si>
  <si>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</si>
  <si>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</si>
  <si>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</si>
  <si>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</si>
  <si>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</si>
  <si>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</si>
  <si>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</si>
  <si>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</si>
  <si>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</si>
  <si>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</si>
  <si>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</si>
  <si>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</si>
  <si>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</si>
  <si>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</si>
  <si>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</si>
  <si>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</si>
  <si>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</si>
  <si>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</si>
  <si>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</si>
  <si>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</si>
  <si>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</si>
  <si>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</si>
  <si>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</si>
  <si>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</si>
  <si>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</si>
  <si>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</si>
  <si>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</si>
  <si>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</si>
  <si>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</si>
  <si>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</si>
  <si>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</si>
  <si>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</si>
  <si>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</si>
  <si>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</si>
  <si>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</si>
  <si>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</si>
  <si>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</si>
  <si>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</si>
  <si>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</si>
  <si>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</si>
  <si>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</si>
  <si>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</si>
  <si>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</si>
  <si>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</si>
  <si>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</si>
  <si>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</si>
  <si>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</si>
  <si>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</si>
  <si>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</si>
  <si>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</si>
  <si>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</si>
  <si>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</si>
  <si>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</si>
  <si>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</si>
  <si>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</si>
  <si>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</si>
  <si>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</si>
  <si>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</si>
  <si>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</si>
  <si>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</si>
  <si>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</si>
  <si>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</si>
  <si>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</si>
  <si>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</si>
  <si>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</si>
  <si>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</si>
  <si>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</si>
  <si>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</si>
  <si>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</si>
  <si>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</si>
  <si>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</si>
  <si>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</si>
  <si>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</si>
  <si>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</si>
  <si>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</si>
  <si>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</si>
  <si>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</si>
  <si>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</si>
  <si>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</si>
  <si>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</si>
  <si>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</si>
  <si>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</si>
  <si>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</si>
  <si>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</si>
  <si>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</si>
  <si>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</si>
  <si>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</si>
  <si>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</si>
  <si>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</si>
  <si>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</si>
  <si>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</si>
  <si>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</si>
  <si>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</si>
  <si>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</si>
  <si>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</si>
  <si>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</si>
  <si>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</si>
  <si>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</si>
  <si>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</si>
  <si>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</si>
  <si>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</si>
  <si>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</si>
  <si>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</si>
  <si>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</si>
  <si>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</si>
  <si>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</si>
  <si>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</si>
  <si>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</si>
  <si>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</si>
  <si>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</si>
  <si>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</si>
  <si>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</si>
  <si>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</si>
  <si>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</si>
  <si>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</si>
  <si>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</si>
  <si>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</si>
  <si>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</si>
  <si>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</si>
  <si>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</si>
  <si>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</si>
  <si>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</si>
  <si>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</si>
  <si>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</si>
  <si>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</si>
  <si>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</si>
  <si>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</si>
  <si>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</si>
  <si>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</si>
  <si>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</si>
  <si>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</si>
  <si>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</si>
  <si>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</si>
  <si>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</si>
  <si>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</si>
  <si>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</si>
  <si>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</si>
  <si>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</si>
  <si>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</si>
  <si>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</si>
  <si>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</si>
  <si>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</si>
  <si>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</si>
  <si>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</si>
  <si>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</si>
  <si>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</si>
  <si>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</si>
  <si>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</si>
  <si>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</si>
  <si>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</si>
  <si>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</si>
  <si>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</si>
  <si>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</si>
  <si>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</si>
  <si>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</si>
  <si>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</si>
  <si>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</si>
  <si>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</si>
  <si>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</si>
  <si>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</si>
  <si>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</si>
  <si>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</si>
  <si>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</si>
  <si>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</si>
  <si>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</si>
  <si>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</si>
  <si>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</si>
  <si>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</si>
  <si>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</si>
  <si>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</si>
  <si>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</si>
  <si>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</si>
  <si>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</si>
  <si>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</si>
  <si>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</si>
  <si>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</si>
  <si>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</si>
  <si>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</si>
  <si>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</si>
  <si>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</si>
  <si>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</si>
  <si>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</si>
  <si>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</si>
  <si>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</si>
  <si>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</si>
  <si>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</si>
  <si>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</si>
  <si>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</si>
  <si>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</si>
  <si>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</si>
  <si>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</si>
  <si>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</si>
  <si>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</si>
  <si>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</si>
  <si>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</si>
  <si>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</si>
  <si>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</si>
  <si>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</si>
  <si>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</si>
  <si>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</si>
  <si>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</si>
  <si>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</si>
  <si>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</si>
  <si>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</si>
  <si>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</si>
  <si>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</si>
  <si>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</si>
  <si>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</si>
  <si>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</si>
  <si>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</si>
  <si>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</si>
  <si>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</si>
  <si>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</si>
  <si>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</si>
  <si>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</si>
  <si>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</si>
  <si>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</si>
  <si>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</si>
  <si>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</si>
  <si>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</si>
  <si>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</si>
  <si>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</si>
  <si>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</si>
  <si>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</si>
  <si>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</si>
  <si>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</si>
  <si>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</si>
  <si>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</si>
  <si>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</si>
  <si>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</si>
  <si>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</si>
  <si>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</si>
  <si>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</si>
  <si>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</si>
  <si>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</si>
  <si>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</si>
  <si>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</si>
  <si>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</si>
  <si>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</si>
  <si>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</si>
  <si>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</si>
  <si>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</si>
  <si>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</si>
  <si>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</si>
  <si>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</si>
  <si>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</si>
  <si>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</si>
  <si>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</si>
  <si>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</si>
  <si>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</si>
  <si>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</si>
  <si>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</si>
  <si>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</si>
  <si>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</si>
  <si>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</si>
  <si>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</si>
  <si>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</si>
  <si>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</si>
  <si>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</si>
  <si>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</si>
  <si>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</si>
  <si>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</si>
  <si>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</si>
  <si>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</si>
  <si>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</si>
  <si>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</si>
  <si>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</si>
  <si>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</si>
  <si>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</si>
  <si>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</si>
  <si>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</si>
  <si>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</si>
  <si>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</si>
  <si>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</si>
  <si>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</si>
  <si>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</si>
  <si>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</si>
  <si>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</si>
  <si>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</si>
  <si>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</si>
  <si>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</si>
  <si>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</si>
  <si>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</si>
  <si>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</si>
  <si>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</si>
  <si>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</si>
  <si>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</si>
  <si>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</si>
  <si>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</si>
  <si>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</si>
  <si>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</si>
  <si>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</si>
  <si>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</si>
  <si>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</si>
  <si>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</si>
  <si>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</si>
  <si>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</si>
  <si>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</si>
  <si>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</si>
  <si>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</si>
  <si>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</si>
  <si>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</si>
  <si>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</si>
  <si>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</si>
  <si>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</si>
  <si>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</si>
  <si>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</si>
  <si>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</si>
  <si>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</si>
  <si>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</si>
  <si>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</si>
  <si>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</si>
  <si>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</si>
  <si>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</si>
  <si>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</si>
  <si>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</si>
  <si>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</si>
  <si>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</si>
  <si>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</si>
  <si>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</si>
  <si>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</si>
  <si>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</si>
  <si>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</si>
  <si>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</si>
  <si>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</si>
  <si>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</si>
  <si>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</si>
  <si>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</si>
  <si>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</si>
  <si>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</si>
  <si>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</si>
  <si>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</si>
  <si>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</si>
  <si>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</si>
  <si>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</si>
  <si>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</si>
  <si>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</si>
  <si>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</si>
  <si>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</si>
  <si>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</si>
  <si>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</si>
  <si>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</si>
  <si>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</si>
  <si>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</si>
  <si>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</si>
  <si>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</si>
  <si>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</si>
  <si>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</si>
  <si>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</si>
  <si>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</si>
  <si>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</si>
  <si>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</si>
  <si>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</si>
  <si>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</si>
  <si>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</si>
  <si>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</si>
  <si>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</si>
  <si>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</si>
  <si>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</si>
  <si>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</si>
  <si>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</si>
  <si>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</si>
  <si>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</si>
  <si>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</si>
  <si>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</si>
  <si>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</si>
  <si>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</si>
  <si>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</si>
  <si>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</si>
  <si>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</si>
  <si>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</si>
  <si>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</si>
  <si>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</si>
  <si>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</si>
  <si>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</si>
  <si>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</si>
  <si>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</si>
  <si>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</si>
  <si>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</si>
  <si>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</si>
  <si>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</si>
  <si>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</si>
  <si>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</si>
  <si>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</si>
  <si>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</si>
  <si>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</si>
  <si>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</si>
  <si>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</si>
  <si>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</si>
  <si>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</si>
  <si>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</si>
  <si>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</si>
  <si>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</si>
  <si>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</si>
  <si>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</si>
  <si>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</si>
  <si>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</si>
  <si>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</si>
  <si>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</si>
  <si>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</si>
  <si>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</si>
  <si>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</si>
  <si>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</si>
  <si>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</si>
  <si>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</si>
  <si>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</si>
  <si>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</si>
  <si>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</si>
  <si>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</si>
  <si>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</si>
  <si>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</si>
  <si>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</si>
  <si>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</si>
  <si>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</si>
  <si>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</si>
  <si>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</si>
  <si>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</si>
  <si>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</si>
  <si>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</si>
  <si>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</si>
  <si>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</si>
  <si>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</si>
  <si>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</si>
  <si>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</si>
  <si>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</si>
  <si>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</si>
  <si>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</si>
  <si>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</si>
  <si>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</si>
  <si>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</si>
  <si>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</si>
  <si>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</si>
  <si>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</si>
  <si>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</si>
  <si>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</si>
  <si>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</si>
  <si>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</si>
  <si>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</si>
  <si>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</si>
  <si>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</si>
  <si>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</si>
  <si>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</si>
  <si>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</si>
  <si>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</si>
  <si>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</si>
  <si>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</si>
  <si>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</si>
  <si>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</si>
  <si>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</si>
  <si>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</si>
  <si>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</si>
  <si>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</si>
  <si>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</si>
  <si>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</si>
  <si>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</si>
  <si>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</si>
  <si>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</si>
  <si>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</si>
  <si>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</si>
  <si>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</si>
  <si>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</si>
  <si>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</si>
  <si>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</si>
  <si>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</si>
  <si>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</si>
  <si>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</si>
  <si>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</si>
  <si>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</si>
  <si>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</si>
  <si>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</si>
  <si>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</si>
  <si>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</si>
  <si>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</si>
  <si>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</si>
  <si>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</si>
  <si>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</si>
  <si>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</si>
  <si>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</si>
  <si>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</si>
  <si>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</si>
  <si>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</si>
  <si>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</si>
  <si>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</si>
  <si>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</si>
  <si>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</si>
  <si>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</si>
  <si>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</si>
  <si>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</si>
  <si>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</si>
  <si>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</si>
  <si>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</si>
  <si>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</si>
  <si>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</si>
  <si>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</si>
  <si>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</si>
  <si>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</si>
  <si>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</si>
  <si>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</si>
  <si>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</si>
  <si>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</si>
  <si>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</si>
  <si>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</si>
  <si>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</si>
  <si>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</si>
  <si>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</si>
  <si>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</si>
  <si>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</si>
  <si>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</si>
  <si>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</si>
  <si>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</si>
  <si>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</si>
  <si>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</si>
  <si>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</si>
  <si>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</si>
  <si>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</si>
  <si>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</si>
  <si>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</si>
  <si>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</si>
  <si>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</si>
  <si>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</si>
  <si>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</si>
  <si>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</si>
  <si>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</si>
  <si>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</si>
  <si>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</si>
  <si>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</si>
  <si>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</si>
  <si>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</si>
  <si>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</si>
  <si>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</si>
  <si>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</si>
  <si>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</si>
  <si>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</si>
  <si>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</si>
  <si>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</si>
  <si>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</si>
  <si>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</si>
  <si>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</si>
  <si>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</si>
  <si>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</si>
  <si>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</si>
  <si>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</si>
  <si>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</si>
  <si>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</si>
  <si>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</si>
  <si>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</si>
  <si>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</si>
  <si>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</si>
  <si>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</si>
  <si>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</si>
  <si>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</si>
  <si>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</si>
  <si>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</si>
  <si>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</si>
  <si>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</si>
  <si>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</si>
  <si>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</si>
  <si>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</si>
  <si>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</si>
  <si>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</si>
  <si>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</si>
  <si>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</si>
  <si>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</si>
  <si>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</si>
  <si>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</si>
  <si>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</si>
  <si>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</si>
  <si>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</si>
  <si>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</si>
  <si>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</si>
  <si>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</si>
  <si>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</si>
  <si>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</si>
  <si>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</si>
  <si>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</si>
  <si>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</si>
  <si>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</si>
  <si>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</si>
  <si>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</si>
  <si>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</si>
  <si>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</si>
  <si>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</si>
  <si>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</si>
  <si>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</si>
  <si>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</si>
  <si>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</si>
  <si>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</si>
  <si>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</si>
  <si>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</si>
  <si>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</si>
  <si>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</si>
  <si>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</si>
  <si>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</si>
  <si>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</si>
  <si>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</si>
  <si>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</si>
  <si>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</si>
  <si>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</si>
  <si>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</si>
  <si>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</si>
  <si>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</si>
  <si>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</si>
  <si>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</si>
  <si>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</si>
  <si>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</si>
  <si>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</si>
  <si>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</si>
  <si>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</si>
  <si>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</si>
  <si>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</si>
  <si>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</si>
  <si>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</si>
  <si>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</si>
  <si>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</si>
  <si>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</si>
  <si>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</si>
  <si>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</si>
  <si>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</si>
  <si>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</si>
  <si>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</si>
  <si>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</si>
  <si>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</si>
  <si>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</si>
  <si>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</si>
  <si>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</si>
  <si>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</si>
  <si>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</si>
  <si>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</si>
  <si>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</si>
  <si>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</si>
  <si>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</si>
  <si>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</si>
  <si>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</si>
  <si>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</si>
  <si>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</si>
  <si>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</si>
  <si>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</si>
  <si>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</si>
  <si>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</si>
  <si>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</si>
  <si>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</si>
  <si>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</si>
  <si>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</si>
  <si>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</si>
  <si>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</si>
  <si>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</si>
  <si>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</si>
  <si>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</si>
  <si>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</si>
  <si>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</si>
  <si>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</si>
  <si>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</si>
  <si>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</si>
  <si>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</si>
  <si>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</si>
  <si>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</si>
  <si>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</si>
  <si>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</si>
  <si>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</si>
  <si>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</si>
  <si>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</si>
  <si>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</si>
  <si>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</si>
  <si>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</si>
  <si>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</si>
  <si>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</si>
  <si>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</si>
  <si>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</si>
  <si>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</si>
  <si>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</si>
  <si>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</si>
  <si>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</si>
  <si>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</si>
  <si>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</si>
  <si>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</si>
  <si>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</si>
  <si>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</si>
  <si>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</si>
  <si>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</si>
  <si>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</si>
  <si>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</si>
  <si>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</si>
  <si>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</si>
  <si>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</si>
  <si>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</si>
  <si>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</si>
  <si>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</si>
  <si>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</si>
  <si>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</si>
  <si>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</si>
  <si>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</si>
  <si>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</si>
  <si>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</si>
  <si>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</si>
  <si>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</si>
  <si>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</si>
  <si>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</si>
  <si>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</si>
  <si>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</si>
  <si>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</si>
  <si>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</si>
  <si>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</si>
  <si>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</si>
  <si>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</si>
  <si>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</si>
  <si>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</si>
  <si>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</si>
  <si>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</si>
  <si>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</si>
  <si>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</si>
  <si>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</si>
  <si>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</si>
  <si>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</si>
  <si>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</si>
  <si>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</si>
  <si>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</si>
  <si>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</si>
  <si>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</si>
  <si>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</si>
  <si>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</si>
  <si>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</si>
  <si>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</si>
  <si>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</si>
  <si>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</si>
  <si>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</si>
  <si>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</si>
  <si>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</si>
  <si>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</si>
  <si>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</si>
  <si>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</si>
  <si>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</si>
  <si>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</si>
  <si>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</si>
  <si>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</si>
  <si>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</si>
  <si>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</si>
  <si>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</si>
  <si>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</si>
  <si>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</si>
  <si>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</si>
  <si>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</si>
  <si>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</si>
  <si>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</si>
  <si>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</si>
  <si>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</si>
  <si>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</si>
  <si>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</si>
  <si>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</si>
  <si>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</si>
  <si>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</si>
  <si>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</si>
  <si>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</si>
  <si>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</si>
  <si>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</si>
  <si>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</si>
  <si>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</si>
  <si>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</si>
  <si>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</si>
  <si>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</si>
  <si>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</si>
  <si>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</si>
  <si>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</si>
  <si>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</si>
  <si>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</si>
  <si>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</si>
  <si>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</si>
  <si>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</si>
  <si>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</si>
  <si>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</si>
  <si>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</si>
  <si>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</si>
  <si>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</si>
  <si>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</si>
  <si>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</si>
  <si>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</si>
  <si>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</si>
  <si>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</si>
  <si>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</si>
  <si>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</si>
  <si>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</si>
  <si>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</si>
  <si>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</si>
  <si>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</si>
  <si>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</si>
  <si>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</si>
  <si>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</si>
  <si>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</si>
  <si>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</si>
  <si>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</si>
  <si>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</si>
  <si>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</si>
  <si>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</si>
  <si>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</si>
  <si>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</si>
  <si>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</si>
  <si>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</si>
  <si>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</si>
  <si>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</si>
  <si>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</si>
  <si>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</si>
  <si>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</si>
  <si>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</si>
  <si>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</si>
  <si>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</si>
  <si>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</si>
  <si>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</si>
  <si>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</si>
  <si>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</si>
  <si>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</si>
  <si>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</si>
  <si>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</si>
  <si>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</si>
  <si>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</si>
  <si>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</si>
  <si>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</si>
  <si>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</si>
  <si>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</si>
  <si>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</si>
  <si>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</si>
  <si>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</si>
  <si>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</si>
  <si>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</si>
  <si>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</si>
  <si>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</si>
  <si>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</si>
  <si>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</si>
  <si>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</si>
  <si>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</si>
  <si>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</si>
  <si>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</si>
  <si>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</si>
  <si>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</si>
  <si>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</si>
  <si>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</si>
  <si>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</si>
  <si>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</si>
  <si>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</si>
  <si>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</si>
  <si>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</si>
  <si>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</si>
  <si>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</si>
  <si>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</si>
  <si>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</si>
  <si>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</si>
  <si>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</si>
  <si>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</si>
  <si>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</si>
  <si>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</si>
  <si>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</si>
  <si>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</si>
  <si>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</si>
  <si>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</si>
  <si>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</si>
  <si>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</si>
  <si>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</si>
  <si>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</si>
  <si>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</si>
  <si>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</si>
  <si>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</si>
  <si>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</si>
  <si>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</si>
  <si>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</si>
  <si>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</si>
  <si>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</si>
  <si>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</si>
  <si>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</si>
  <si>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</si>
  <si>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</si>
  <si>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</si>
  <si>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</si>
  <si>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</si>
  <si>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</si>
  <si>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</si>
  <si>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</si>
  <si>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</si>
  <si>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</si>
  <si>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</si>
  <si>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</si>
  <si>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</si>
  <si>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</si>
  <si>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</si>
  <si>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</si>
  <si>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</si>
  <si>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</si>
  <si>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</si>
  <si>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</si>
  <si>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</si>
  <si>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</si>
  <si>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</si>
  <si>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</si>
  <si>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</si>
  <si>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</si>
  <si>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</si>
  <si>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</si>
  <si>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</si>
  <si>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</si>
  <si>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</si>
  <si>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</si>
  <si>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</si>
  <si>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</si>
  <si>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</si>
  <si>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</si>
  <si>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</si>
  <si>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</si>
  <si>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</si>
  <si>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</si>
  <si>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</si>
  <si>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</si>
  <si>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</si>
  <si>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</si>
  <si>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</si>
  <si>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</si>
  <si>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</si>
  <si>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</si>
  <si>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</si>
  <si>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</si>
  <si>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</si>
  <si>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</si>
  <si>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</si>
  <si>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</si>
  <si>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</si>
  <si>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</si>
  <si>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</si>
  <si>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</si>
  <si>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</si>
  <si>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</si>
  <si>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</si>
  <si>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</si>
  <si>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</si>
  <si>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</si>
  <si>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</si>
  <si>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</si>
  <si>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</si>
  <si>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</si>
  <si>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</si>
  <si>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</si>
  <si>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</si>
  <si>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</si>
  <si>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</si>
  <si>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</si>
  <si>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</si>
  <si>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</si>
  <si>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</si>
  <si>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</si>
  <si>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</si>
  <si>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</si>
  <si>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</si>
  <si>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</si>
  <si>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</si>
  <si>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</si>
  <si>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</si>
  <si>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</si>
  <si>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</si>
  <si>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</si>
  <si>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</si>
  <si>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</si>
  <si>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</si>
  <si>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</si>
  <si>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</si>
  <si>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</si>
  <si>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</si>
  <si>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</si>
  <si>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</si>
  <si>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</si>
  <si>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</si>
  <si>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</si>
  <si>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</si>
  <si>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</si>
  <si>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</si>
  <si>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</si>
  <si>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</si>
  <si>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</si>
  <si>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</si>
  <si>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</si>
  <si>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</si>
  <si>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</si>
  <si>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</si>
  <si>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</si>
  <si>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</si>
  <si>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</si>
  <si>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</si>
  <si>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</si>
  <si>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</si>
  <si>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</si>
  <si>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</si>
  <si>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</si>
  <si>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</si>
  <si>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</si>
  <si>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</si>
  <si>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</si>
  <si>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</si>
  <si>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</si>
  <si>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</si>
  <si>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</si>
  <si>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</si>
  <si>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</si>
  <si>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</si>
  <si>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</si>
  <si>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</si>
  <si>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</si>
  <si>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</si>
  <si>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</si>
  <si>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</si>
  <si>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</si>
  <si>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</si>
  <si>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</si>
  <si>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</si>
  <si>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</si>
  <si>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</si>
  <si>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</si>
  <si>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</si>
  <si>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</si>
  <si>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</si>
  <si>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</si>
  <si>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</si>
  <si>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</si>
  <si>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</si>
  <si>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</si>
  <si>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</si>
  <si>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</si>
  <si>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</si>
  <si>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</si>
  <si>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</si>
  <si>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</si>
  <si>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</si>
  <si>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</si>
  <si>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</si>
  <si>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</si>
  <si>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</si>
  <si>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</si>
  <si>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</si>
  <si>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</si>
  <si>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</si>
  <si>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</si>
  <si>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</si>
  <si>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</si>
  <si>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</si>
  <si>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</si>
  <si>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</si>
  <si>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</si>
  <si>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</si>
  <si>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</si>
  <si>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</si>
  <si>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</si>
  <si>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</si>
  <si>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</si>
  <si>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</si>
  <si>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</si>
  <si>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</si>
  <si>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</si>
  <si>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</si>
  <si>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</si>
  <si>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</si>
  <si>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</si>
  <si>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</si>
  <si>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</si>
  <si>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</si>
  <si>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</si>
  <si>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</si>
  <si>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</si>
  <si>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</si>
  <si>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</si>
  <si>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</si>
  <si>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</si>
  <si>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</si>
  <si>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</si>
  <si>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</si>
  <si>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</si>
  <si>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</si>
  <si>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</si>
  <si>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</si>
  <si>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</si>
  <si>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</si>
  <si>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</si>
  <si>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</si>
  <si>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</si>
  <si>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</si>
  <si>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</si>
  <si>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</si>
  <si>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</si>
  <si>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</si>
  <si>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</si>
  <si>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</si>
  <si>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</si>
  <si>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</si>
  <si>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</si>
  <si>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</si>
  <si>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</si>
  <si>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</si>
  <si>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</si>
  <si>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</si>
  <si>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</si>
  <si>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</si>
  <si>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</si>
  <si>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</si>
  <si>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</si>
  <si>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</si>
  <si>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</si>
  <si>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</si>
  <si>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</si>
  <si>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</si>
  <si>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</si>
  <si>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</si>
  <si>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</si>
  <si>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</si>
  <si>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</si>
  <si>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</si>
  <si>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</si>
  <si>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</si>
  <si>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</si>
  <si>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</si>
  <si>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</si>
  <si>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</si>
  <si>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</si>
  <si>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</si>
  <si>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</si>
  <si>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</si>
  <si>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</si>
  <si>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</si>
  <si>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</si>
  <si>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</si>
  <si>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</si>
  <si>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</si>
  <si>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</si>
  <si>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</si>
  <si>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</si>
  <si>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</si>
  <si>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</si>
  <si>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</si>
  <si>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</si>
  <si>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</si>
  <si>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</si>
  <si>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</si>
  <si>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</si>
  <si>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</si>
  <si>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</si>
  <si>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</si>
  <si>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</si>
  <si>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</si>
  <si>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</si>
  <si>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</si>
  <si>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</si>
  <si>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</si>
  <si>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</si>
  <si>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</si>
  <si>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</si>
  <si>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</si>
  <si>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</si>
  <si>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</si>
  <si>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</si>
  <si>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</si>
  <si>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</si>
  <si>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</si>
  <si>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</si>
  <si>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</si>
  <si>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</si>
  <si>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</si>
  <si>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</si>
  <si>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</si>
  <si>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</si>
  <si>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</si>
  <si>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</si>
  <si>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</si>
  <si>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</si>
  <si>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</si>
  <si>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</si>
  <si>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</si>
  <si>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</si>
  <si>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</si>
  <si>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</si>
  <si>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</si>
  <si>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</si>
  <si>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</si>
  <si>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</si>
  <si>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</si>
  <si>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</si>
  <si>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</si>
  <si>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</si>
  <si>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</si>
  <si>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</si>
  <si>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</si>
  <si>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</si>
  <si>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</si>
  <si>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</si>
  <si>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</si>
  <si>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</si>
  <si>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</si>
  <si>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</si>
  <si>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</si>
  <si>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</si>
  <si>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</si>
  <si>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</si>
  <si>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</si>
  <si>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</si>
  <si>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</si>
  <si>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</si>
  <si>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</si>
  <si>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</si>
  <si>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</si>
  <si>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</si>
  <si>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</si>
  <si>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</si>
  <si>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</si>
  <si>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</si>
  <si>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</si>
  <si>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</si>
  <si>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</si>
  <si>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</si>
  <si>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</si>
  <si>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</si>
  <si>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</si>
  <si>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</si>
  <si>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</si>
  <si>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</si>
  <si>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</si>
  <si>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</si>
  <si>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</si>
  <si>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</si>
  <si>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</si>
  <si>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</si>
  <si>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</si>
  <si>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</si>
  <si>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</si>
  <si>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</si>
  <si>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</si>
  <si>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</si>
  <si>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</si>
  <si>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</si>
  <si>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</si>
  <si>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</si>
  <si>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</si>
  <si>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</si>
  <si>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</si>
  <si>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</si>
  <si>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</si>
  <si>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</si>
  <si>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</si>
  <si>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</si>
  <si>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</si>
  <si>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</si>
  <si>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</si>
  <si>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</si>
  <si>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</si>
  <si>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</si>
  <si>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</si>
  <si>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</si>
  <si>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</si>
  <si>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</si>
  <si>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</si>
  <si>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</si>
  <si>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</si>
  <si>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</si>
  <si>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</si>
  <si>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</si>
  <si>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</si>
  <si>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</si>
  <si>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</si>
  <si>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</si>
  <si>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</si>
  <si>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</si>
  <si>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</si>
  <si>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</si>
  <si>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</si>
  <si>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</si>
  <si>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</si>
  <si>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</si>
  <si>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</si>
  <si>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</si>
  <si>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</si>
  <si>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</si>
  <si>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</si>
  <si>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</si>
  <si>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</si>
  <si>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</si>
  <si>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</si>
  <si>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</si>
  <si>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</si>
  <si>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</si>
  <si>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</si>
  <si>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</si>
  <si>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</si>
  <si>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</si>
  <si>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</si>
  <si>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</si>
  <si>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</si>
  <si>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</si>
  <si>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</si>
  <si>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</si>
  <si>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</si>
  <si>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</si>
  <si>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</si>
  <si>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</si>
  <si>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</si>
  <si>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</si>
  <si>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</si>
  <si>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</si>
  <si>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</si>
  <si>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</si>
  <si>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</si>
  <si>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</si>
  <si>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</si>
  <si>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</si>
  <si>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</si>
  <si>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</si>
  <si>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</si>
  <si>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</si>
  <si>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</si>
  <si>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</si>
  <si>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</si>
  <si>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</si>
  <si>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</si>
  <si>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</si>
  <si>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</si>
  <si>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</si>
  <si>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</si>
  <si>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</si>
  <si>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</si>
  <si>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</si>
  <si>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</si>
  <si>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</si>
  <si>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</si>
  <si>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</si>
  <si>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</si>
  <si>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</si>
  <si>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</si>
  <si>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</si>
  <si>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</si>
  <si>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</si>
  <si>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</si>
  <si>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</si>
  <si>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</si>
  <si>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</si>
  <si>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</si>
  <si>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</si>
  <si>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</si>
  <si>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</si>
  <si>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</si>
  <si>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</si>
  <si>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</si>
  <si>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</si>
  <si>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</si>
  <si>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</si>
  <si>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</si>
  <si>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</si>
  <si>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</si>
  <si>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</si>
  <si>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</si>
  <si>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</si>
  <si>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</si>
  <si>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</si>
  <si>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</si>
  <si>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</si>
  <si>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</si>
  <si>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</si>
  <si>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</si>
  <si>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</si>
  <si>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</si>
  <si>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</si>
  <si>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</si>
  <si>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</si>
  <si>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</si>
  <si>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</si>
  <si>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</si>
  <si>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</si>
  <si>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</si>
  <si>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</si>
  <si>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</si>
  <si>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</si>
  <si>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</si>
  <si>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</si>
  <si>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</si>
  <si>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</si>
  <si>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</si>
  <si>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</si>
  <si>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</si>
  <si>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</si>
  <si>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</si>
  <si>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</si>
  <si>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</si>
  <si>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</si>
  <si>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</si>
  <si>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</si>
  <si>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</si>
  <si>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</si>
  <si>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</si>
  <si>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</si>
  <si>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</si>
  <si>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</si>
  <si>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</si>
  <si>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</si>
  <si>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</si>
  <si>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</si>
  <si>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</si>
  <si>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</si>
  <si>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</si>
  <si>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</si>
  <si>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</si>
  <si>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</si>
  <si>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</si>
  <si>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</si>
  <si>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</si>
  <si>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</si>
  <si>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</si>
  <si>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</si>
  <si>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</si>
  <si>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</si>
  <si>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</si>
  <si>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</si>
  <si>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</si>
  <si>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</si>
  <si>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</si>
  <si>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</si>
  <si>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</si>
  <si>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</si>
  <si>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</si>
  <si>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</si>
  <si>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</si>
  <si>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</si>
  <si>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</si>
  <si>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</si>
  <si>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</si>
  <si>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</si>
  <si>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</si>
  <si>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</si>
  <si>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</si>
  <si>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</si>
  <si>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</si>
  <si>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</si>
  <si>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</si>
  <si>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</si>
  <si>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</si>
  <si>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</si>
  <si>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</si>
  <si>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</si>
  <si>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</si>
  <si>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</si>
  <si>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</si>
  <si>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</si>
  <si>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</si>
  <si>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</si>
  <si>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</si>
  <si>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</si>
  <si>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</si>
  <si>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</si>
  <si>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</si>
  <si>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</si>
  <si>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</si>
  <si>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</si>
  <si>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</si>
  <si>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</si>
  <si>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</si>
  <si>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</si>
  <si>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</si>
  <si>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</si>
  <si>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</si>
  <si>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</si>
  <si>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</si>
  <si>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</si>
  <si>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</si>
  <si>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</si>
  <si>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</si>
  <si>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</si>
  <si>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</si>
  <si>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</si>
  <si>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</si>
  <si>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</si>
  <si>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</si>
  <si>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</si>
  <si>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</si>
  <si>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</si>
  <si>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</si>
  <si>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</si>
  <si>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</si>
  <si>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</si>
  <si>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</si>
  <si>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</si>
  <si>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</si>
  <si>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</si>
  <si>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</si>
  <si>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</si>
  <si>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</si>
  <si>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</si>
  <si>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</si>
  <si>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</si>
  <si>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</si>
  <si>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</si>
  <si>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</si>
  <si>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</si>
  <si>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</si>
  <si>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</si>
  <si>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</si>
  <si>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</si>
  <si>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</si>
  <si>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</si>
  <si>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</si>
  <si>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</si>
  <si>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</si>
  <si>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</si>
  <si>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</si>
  <si>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</si>
  <si>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</si>
  <si>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</si>
  <si>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</si>
  <si>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</si>
  <si>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</si>
  <si>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</si>
  <si>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</si>
  <si>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</si>
  <si>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</si>
  <si>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</si>
  <si>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</si>
  <si>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</si>
  <si>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</si>
  <si>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</si>
  <si>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</si>
  <si>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</si>
  <si>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</si>
  <si>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</si>
  <si>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</si>
  <si>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</si>
  <si>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</si>
  <si>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</si>
  <si>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</si>
  <si>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</si>
  <si>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</si>
  <si>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</si>
  <si>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</si>
  <si>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</si>
  <si>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</si>
  <si>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</si>
  <si>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</si>
  <si>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</si>
  <si>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</si>
  <si>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</si>
  <si>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</si>
  <si>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</si>
  <si>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</si>
  <si>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</si>
  <si>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</si>
  <si>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</si>
  <si>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</si>
  <si>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</si>
  <si>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</si>
  <si>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</si>
  <si>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</si>
  <si>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</si>
  <si>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</si>
  <si>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</si>
  <si>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</si>
  <si>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</si>
  <si>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</si>
  <si>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</si>
  <si>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</si>
  <si>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</si>
  <si>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</si>
  <si>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</si>
  <si>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</si>
  <si>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</si>
  <si>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</si>
  <si>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</si>
  <si>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</si>
  <si>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</si>
  <si>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</si>
  <si>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</si>
  <si>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</si>
  <si>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</si>
  <si>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</si>
  <si>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</si>
  <si>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</si>
  <si>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</si>
  <si>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</si>
  <si>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</si>
  <si>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</si>
  <si>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</si>
  <si>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</si>
  <si>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</si>
  <si>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</si>
  <si>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</si>
  <si>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</si>
  <si>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</si>
  <si>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</si>
  <si>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</si>
  <si>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</si>
  <si>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</si>
  <si>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</si>
  <si>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</si>
  <si>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</si>
  <si>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</si>
  <si>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</si>
  <si>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</si>
  <si>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</si>
  <si>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</si>
  <si>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</si>
  <si>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</si>
  <si>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</si>
  <si>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</si>
  <si>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</si>
  <si>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</si>
  <si>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</si>
  <si>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</si>
  <si>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</si>
  <si>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</si>
  <si>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</si>
  <si>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</si>
  <si>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</si>
  <si>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</si>
  <si>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</si>
  <si>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</si>
  <si>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</si>
  <si>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</si>
  <si>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</si>
  <si>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</si>
  <si>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</si>
  <si>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</si>
  <si>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</si>
  <si>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</si>
  <si>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</si>
  <si>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</si>
  <si>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</si>
  <si>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</si>
  <si>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</si>
  <si>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</si>
  <si>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</si>
  <si>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</si>
  <si>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</si>
  <si>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</si>
  <si>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</si>
  <si>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</si>
  <si>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</si>
  <si>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</si>
  <si>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</si>
  <si>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</si>
  <si>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</si>
  <si>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</si>
  <si>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</si>
  <si>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</si>
  <si>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</si>
  <si>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</si>
  <si>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</si>
  <si>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</si>
  <si>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</si>
  <si>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</si>
  <si>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</si>
  <si>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</si>
  <si>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</si>
  <si>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</si>
  <si>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</si>
  <si>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</si>
  <si>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</si>
  <si>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</si>
  <si>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</si>
  <si>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</si>
  <si>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</si>
  <si>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</si>
  <si>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</si>
  <si>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</si>
  <si>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</si>
  <si>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</si>
  <si>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</si>
  <si>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</si>
  <si>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</si>
  <si>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</si>
  <si>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</si>
  <si>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</si>
  <si>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</si>
  <si>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</si>
  <si>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</si>
  <si>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</si>
  <si>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</si>
  <si>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</si>
  <si>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</si>
  <si>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</si>
  <si>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</si>
  <si>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</si>
  <si>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</si>
  <si>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</si>
  <si>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</si>
  <si>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</si>
  <si>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</si>
  <si>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</si>
  <si>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</si>
  <si>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</si>
  <si>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</si>
  <si>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</si>
  <si>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</si>
  <si>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</si>
  <si>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</si>
  <si>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</si>
  <si>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</si>
  <si>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</si>
  <si>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</si>
  <si>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</si>
  <si>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</si>
  <si>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</si>
  <si>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</si>
  <si>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</si>
  <si>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</si>
  <si>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</si>
  <si>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</si>
  <si>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</si>
  <si>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</si>
  <si>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</si>
  <si>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</si>
  <si>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</si>
  <si>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</si>
  <si>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</si>
  <si>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</si>
  <si>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</si>
  <si>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</si>
  <si>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</si>
  <si>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</si>
  <si>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</si>
  <si>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</si>
  <si>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</si>
  <si>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</si>
  <si>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</si>
  <si>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</si>
  <si>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</si>
  <si>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</si>
  <si>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</si>
  <si>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</si>
  <si>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</si>
  <si>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</si>
  <si>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</si>
  <si>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</si>
  <si>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</si>
  <si>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</si>
  <si>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</si>
  <si>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</si>
  <si>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</si>
  <si>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</si>
  <si>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</si>
  <si>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</si>
  <si>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</si>
  <si>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</si>
  <si>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</si>
  <si>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</si>
  <si>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</si>
  <si>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</si>
  <si>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</si>
  <si>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</si>
  <si>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</si>
  <si>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</si>
  <si>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</si>
  <si>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</si>
  <si>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</si>
  <si>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</si>
  <si>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</si>
  <si>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</si>
  <si>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</si>
  <si>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</si>
  <si>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</si>
  <si>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</si>
  <si>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</si>
  <si>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</si>
  <si>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</si>
  <si>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</si>
  <si>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</si>
  <si>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</si>
  <si>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</si>
  <si>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</si>
  <si>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</si>
  <si>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</si>
  <si>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</si>
  <si>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</si>
  <si>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</si>
  <si>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</si>
  <si>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</si>
  <si>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</si>
  <si>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</si>
  <si>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</si>
  <si>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</si>
  <si>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</si>
  <si>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</si>
  <si>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</si>
  <si>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</si>
  <si>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</si>
  <si>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</si>
  <si>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</si>
  <si>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</si>
  <si>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</si>
  <si>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</si>
  <si>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</si>
  <si>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</si>
  <si>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</si>
  <si>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</si>
  <si>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</si>
  <si>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</si>
  <si>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</si>
  <si>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</si>
  <si>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</si>
  <si>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</si>
  <si>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</si>
  <si>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</si>
  <si>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</si>
  <si>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</si>
  <si>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</si>
  <si>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</si>
  <si>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</si>
  <si>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</si>
  <si>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</si>
  <si>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</si>
  <si>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</si>
  <si>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</si>
  <si>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</si>
  <si>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</si>
  <si>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</si>
  <si>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</si>
  <si>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</si>
  <si>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</si>
  <si>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</si>
  <si>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</si>
  <si>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</si>
  <si>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</si>
  <si>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</si>
  <si>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</si>
  <si>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</si>
  <si>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</si>
  <si>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</si>
  <si>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</si>
  <si>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</si>
  <si>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</si>
  <si>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</si>
  <si>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</si>
  <si>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</si>
  <si>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</si>
  <si>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</si>
  <si>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</si>
  <si>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</si>
  <si>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</si>
  <si>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</si>
  <si>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</si>
  <si>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</si>
  <si>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</si>
  <si>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</si>
  <si>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</si>
  <si>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</si>
  <si>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</si>
  <si>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</si>
  <si>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</si>
  <si>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</si>
  <si>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</si>
  <si>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</si>
  <si>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</si>
  <si>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</si>
  <si>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</si>
  <si>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</si>
  <si>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</si>
  <si>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</si>
  <si>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</si>
  <si>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</si>
  <si>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</si>
  <si>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</si>
  <si>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</si>
  <si>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</si>
  <si>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</si>
  <si>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</si>
  <si>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</si>
  <si>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</si>
  <si>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</si>
  <si>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</si>
  <si>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</si>
  <si>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</si>
  <si>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</si>
  <si>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</si>
  <si>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</si>
  <si>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</si>
  <si>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</si>
  <si>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</si>
  <si>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</si>
  <si>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</si>
  <si>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</si>
  <si>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</si>
  <si>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</si>
  <si>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</si>
  <si>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</si>
  <si>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</si>
  <si>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</si>
  <si>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</si>
  <si>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</si>
  <si>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</si>
  <si>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</si>
  <si>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</si>
  <si>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</si>
  <si>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</si>
  <si>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</si>
  <si>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</si>
  <si>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</si>
  <si>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</si>
  <si>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</si>
  <si>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</si>
  <si>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</si>
  <si>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</si>
  <si>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</si>
  <si>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</si>
  <si>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</si>
  <si>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</si>
  <si>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</si>
  <si>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</si>
  <si>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</si>
  <si>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</si>
  <si>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</si>
  <si>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</si>
  <si>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</si>
  <si>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</si>
  <si>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</si>
  <si>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</si>
  <si>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</si>
  <si>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</si>
  <si>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</si>
  <si>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</si>
  <si>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</si>
  <si>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</si>
  <si>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</si>
  <si>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</si>
  <si>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</si>
  <si>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</si>
  <si>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</si>
  <si>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</si>
  <si>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</si>
  <si>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</si>
  <si>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</si>
  <si>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</si>
  <si>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</si>
  <si>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</si>
  <si>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</si>
  <si>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</si>
  <si>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</si>
  <si>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</si>
  <si>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</si>
  <si>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</si>
  <si>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</si>
  <si>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</si>
  <si>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</si>
  <si>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</si>
  <si>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</si>
  <si>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</si>
  <si>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</si>
  <si>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</si>
  <si>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</si>
  <si>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</si>
  <si>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</si>
  <si>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</si>
  <si>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</si>
  <si>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</si>
  <si>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</si>
  <si>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</si>
  <si>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</si>
  <si>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</si>
  <si>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</si>
  <si>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</si>
  <si>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</si>
  <si>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</si>
  <si>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</si>
  <si>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</si>
  <si>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</si>
  <si>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</si>
  <si>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</si>
  <si>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</si>
  <si>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</si>
  <si>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</si>
  <si>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</si>
  <si>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</si>
  <si>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</si>
  <si>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</si>
  <si>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</si>
  <si>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</si>
  <si>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</si>
  <si>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</si>
  <si>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</si>
  <si>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</si>
  <si>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</si>
  <si>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</si>
  <si>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</si>
  <si>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</si>
  <si>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</si>
  <si>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</si>
  <si>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</si>
  <si>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</si>
  <si>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</si>
  <si>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</si>
  <si>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</si>
  <si>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</si>
  <si>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</si>
  <si>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</si>
  <si>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</si>
  <si>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</si>
  <si>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</si>
  <si>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</si>
  <si>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</si>
  <si>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</si>
  <si>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</si>
  <si>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</si>
  <si>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</si>
  <si>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</si>
  <si>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</si>
  <si>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</si>
  <si>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</si>
  <si>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</si>
  <si>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</si>
  <si>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</si>
  <si>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</si>
  <si>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</si>
  <si>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</si>
  <si>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</si>
  <si>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</si>
  <si>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</si>
  <si>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</si>
  <si>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</si>
  <si>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</si>
  <si>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</si>
  <si>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</si>
  <si>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</si>
  <si>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</si>
  <si>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</si>
  <si>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</si>
  <si>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</si>
  <si>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</si>
  <si>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</si>
  <si>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</si>
  <si>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</si>
  <si>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</si>
  <si>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</si>
  <si>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</si>
  <si>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</si>
  <si>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</si>
  <si>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</si>
  <si>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</si>
  <si>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</si>
  <si>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</si>
  <si>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</si>
  <si>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</si>
  <si>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</si>
  <si>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</si>
  <si>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</si>
  <si>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</si>
  <si>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</si>
  <si>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</si>
  <si>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</si>
  <si>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</si>
  <si>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</si>
  <si>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</si>
  <si>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</si>
  <si>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</si>
  <si>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</si>
  <si>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</si>
  <si>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</si>
  <si>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</si>
  <si>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</si>
  <si>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</si>
  <si>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</si>
  <si>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</si>
  <si>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</si>
  <si>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</si>
  <si>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</si>
  <si>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</si>
  <si>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</si>
  <si>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</si>
  <si>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</si>
  <si>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</si>
  <si>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</si>
  <si>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</si>
  <si>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</si>
  <si>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</si>
  <si>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</si>
  <si>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</si>
  <si>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</si>
  <si>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</si>
  <si>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</si>
  <si>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</si>
  <si>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</si>
  <si>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</si>
  <si>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</si>
  <si>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</si>
  <si>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</si>
  <si>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</si>
  <si>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</si>
  <si>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</si>
  <si>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</si>
  <si>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</si>
  <si>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</si>
  <si>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</si>
  <si>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</si>
  <si>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</si>
  <si>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</si>
  <si>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</si>
  <si>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</si>
  <si>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</si>
  <si>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</si>
  <si>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</si>
  <si>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</si>
  <si>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</si>
  <si>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</si>
  <si>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</si>
  <si>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</si>
  <si>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</si>
  <si>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</si>
  <si>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</si>
  <si>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</si>
  <si>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</si>
  <si>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</si>
  <si>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</si>
  <si>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</si>
  <si>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</si>
  <si>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</si>
  <si>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</si>
  <si>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</si>
  <si>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</si>
  <si>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</si>
  <si>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</si>
  <si>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</si>
  <si>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</si>
  <si>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</si>
  <si>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</si>
  <si>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</si>
  <si>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</si>
  <si>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</si>
  <si>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</si>
  <si>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</si>
  <si>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</si>
  <si>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</si>
  <si>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</si>
  <si>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</si>
  <si>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</si>
  <si>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</si>
  <si>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</si>
  <si>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</si>
  <si>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</si>
  <si>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</si>
  <si>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</si>
  <si>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</si>
  <si>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</si>
  <si>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</si>
  <si>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</si>
  <si>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</si>
  <si>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</si>
  <si>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</si>
  <si>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</si>
  <si>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</si>
  <si>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</si>
  <si>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</si>
  <si>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</si>
  <si>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</si>
  <si>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</si>
  <si>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</si>
  <si>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</si>
  <si>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</si>
  <si>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</si>
  <si>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</si>
  <si>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</si>
  <si>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</si>
  <si>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</si>
  <si>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</si>
  <si>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</si>
  <si>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</si>
  <si>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</si>
  <si>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</si>
  <si>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</si>
  <si>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</si>
  <si>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</si>
  <si>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</si>
  <si>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</si>
  <si>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</si>
  <si>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</si>
  <si>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</si>
  <si>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</si>
  <si>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</si>
  <si>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</si>
  <si>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</si>
  <si>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</si>
  <si>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</si>
  <si>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</si>
  <si>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</si>
  <si>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</si>
  <si>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</si>
  <si>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</si>
  <si>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</si>
  <si>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</si>
  <si>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</si>
  <si>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</si>
  <si>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</si>
  <si>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</si>
  <si>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</si>
  <si>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</si>
  <si>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</si>
  <si>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</si>
  <si>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</si>
  <si>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</si>
  <si>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</si>
  <si>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</si>
  <si>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</si>
  <si>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</si>
  <si>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</si>
  <si>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</si>
  <si>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</si>
  <si>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</si>
  <si>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</si>
  <si>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</si>
  <si>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</si>
  <si>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</si>
  <si>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</si>
  <si>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</si>
  <si>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</si>
  <si>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</si>
  <si>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</si>
  <si>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</si>
  <si>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</si>
  <si>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</si>
  <si>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</si>
  <si>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</si>
  <si>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</si>
  <si>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</si>
  <si>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</si>
  <si>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</si>
  <si>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</si>
  <si>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</si>
  <si>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</si>
  <si>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</si>
  <si>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</si>
  <si>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</si>
  <si>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</si>
  <si>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</si>
  <si>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</si>
  <si>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</si>
  <si>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</si>
  <si>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</si>
  <si>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</si>
  <si>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</si>
  <si>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</si>
  <si>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</si>
  <si>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</si>
  <si>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</si>
  <si>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</si>
  <si>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</si>
  <si>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</si>
  <si>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</si>
  <si>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</si>
  <si>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</si>
  <si>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</si>
  <si>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</si>
  <si>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</si>
  <si>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</si>
  <si>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</si>
  <si>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</si>
  <si>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</si>
  <si>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</si>
  <si>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</si>
  <si>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</si>
  <si>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</si>
  <si>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</si>
  <si>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</si>
  <si>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</si>
  <si>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</si>
  <si>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</si>
  <si>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</si>
  <si>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</si>
  <si>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</si>
  <si>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</si>
  <si>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</si>
  <si>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</si>
  <si>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</si>
  <si>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</si>
  <si>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</si>
  <si>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</si>
  <si>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</si>
  <si>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</si>
  <si>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</si>
  <si>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</si>
  <si>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</si>
  <si>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</si>
  <si>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</si>
  <si>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</si>
  <si>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</si>
  <si>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</si>
  <si>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</si>
  <si>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</si>
  <si>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</si>
  <si>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</si>
  <si>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</si>
  <si>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</si>
  <si>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</si>
  <si>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</si>
  <si>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</si>
  <si>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</si>
  <si>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</si>
  <si>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</si>
  <si>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</si>
  <si>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</si>
  <si>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</si>
  <si>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</si>
  <si>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</si>
  <si>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</si>
  <si>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</si>
  <si>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</si>
  <si>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</si>
  <si>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</si>
  <si>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</si>
  <si>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</si>
  <si>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</si>
  <si>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</si>
  <si>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</si>
  <si>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</si>
  <si>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</si>
  <si>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</si>
  <si>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</si>
  <si>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</si>
  <si>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</si>
  <si>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</si>
  <si>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</si>
  <si>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</si>
  <si>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</si>
  <si>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</si>
  <si>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</si>
  <si>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</si>
  <si>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</si>
  <si>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</si>
  <si>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</si>
  <si>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</si>
  <si>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</si>
  <si>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</si>
  <si>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</si>
  <si>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</si>
  <si>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</si>
  <si>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</si>
  <si>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</si>
  <si>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</si>
  <si>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</si>
  <si>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</si>
  <si>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</si>
  <si>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</si>
  <si>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</si>
  <si>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</si>
  <si>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</si>
  <si>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</si>
  <si>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</si>
  <si>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</si>
  <si>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</si>
  <si>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</si>
  <si>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</si>
  <si>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</si>
  <si>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</si>
  <si>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</si>
  <si>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</si>
  <si>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</si>
  <si>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</si>
  <si>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</si>
  <si>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</si>
  <si>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</si>
  <si>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</si>
  <si>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</si>
  <si>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</si>
  <si>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</si>
  <si>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</si>
  <si>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</si>
  <si>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</si>
  <si>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</si>
  <si>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</si>
  <si>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</si>
  <si>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</si>
  <si>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</si>
  <si>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</si>
  <si>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</si>
  <si>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</si>
  <si>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</si>
  <si>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</si>
  <si>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</si>
  <si>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</si>
  <si>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</si>
  <si>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</si>
  <si>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</si>
  <si>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</si>
  <si>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</si>
  <si>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</si>
  <si>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</si>
  <si>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</si>
  <si>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</si>
  <si>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</si>
  <si>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</si>
  <si>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</si>
  <si>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</si>
  <si>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</si>
  <si>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</si>
  <si>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</si>
  <si>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</si>
  <si>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</si>
  <si>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</si>
  <si>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</si>
  <si>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</si>
  <si>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</si>
  <si>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</si>
  <si>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</si>
  <si>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</si>
  <si>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</si>
  <si>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</si>
  <si>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</si>
  <si>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</si>
  <si>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</si>
  <si>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</si>
  <si>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</si>
  <si>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</si>
  <si>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</si>
  <si>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</si>
  <si>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</si>
  <si>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</si>
  <si>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</si>
  <si>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</si>
  <si>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</si>
  <si>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</si>
  <si>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</si>
  <si>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</si>
  <si>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</si>
  <si>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</si>
  <si>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</si>
  <si>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</si>
  <si>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</si>
  <si>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</si>
  <si>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</si>
  <si>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</si>
  <si>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</si>
  <si>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</si>
  <si>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</si>
  <si>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</si>
  <si>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</si>
  <si>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</si>
  <si>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</si>
  <si>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</si>
  <si>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</si>
  <si>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</si>
  <si>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</si>
  <si>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</si>
  <si>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</si>
  <si>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</si>
  <si>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</si>
  <si>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</si>
  <si>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</si>
  <si>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</si>
  <si>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</si>
  <si>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</si>
  <si>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</si>
  <si>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</si>
  <si>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</si>
  <si>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</si>
  <si>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</si>
  <si>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</si>
  <si>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</si>
  <si>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</si>
  <si>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</si>
  <si>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</si>
  <si>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</si>
  <si>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</si>
  <si>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</si>
  <si>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</si>
  <si>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</si>
  <si>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</si>
  <si>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</si>
  <si>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</si>
  <si>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</si>
  <si>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</si>
  <si>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</si>
  <si>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</si>
  <si>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</si>
  <si>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</si>
  <si>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</si>
  <si>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</si>
  <si>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</si>
  <si>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</si>
  <si>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</si>
  <si>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</si>
  <si>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</si>
  <si>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</si>
  <si>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</si>
  <si>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</si>
  <si>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</si>
  <si>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</si>
  <si>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</si>
  <si>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</si>
  <si>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</si>
  <si>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</si>
  <si>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</si>
  <si>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</si>
  <si>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</si>
  <si>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</si>
  <si>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</si>
  <si>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</si>
  <si>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</si>
  <si>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</si>
  <si>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</si>
  <si>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</si>
  <si>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</si>
  <si>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</si>
  <si>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</si>
  <si>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</si>
  <si>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</si>
  <si>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</si>
  <si>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</si>
  <si>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</si>
  <si>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</si>
  <si>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</si>
  <si>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</si>
  <si>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</si>
  <si>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</si>
  <si>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</si>
  <si>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</si>
  <si>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</si>
  <si>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</si>
  <si>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</si>
  <si>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</si>
  <si>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</si>
  <si>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</si>
  <si>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</si>
  <si>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</si>
  <si>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</si>
  <si>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</si>
  <si>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</si>
  <si>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</si>
  <si>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</si>
  <si>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</si>
  <si>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</si>
  <si>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</si>
  <si>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</si>
  <si>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</si>
  <si>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</si>
  <si>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</si>
  <si>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</si>
  <si>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</si>
  <si>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</si>
  <si>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</si>
  <si>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</si>
  <si>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</si>
  <si>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</si>
  <si>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</si>
  <si>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</si>
  <si>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</si>
  <si>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</si>
  <si>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</si>
  <si>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</si>
  <si>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</si>
  <si>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</si>
  <si>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</si>
  <si>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</si>
  <si>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</si>
  <si>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</si>
  <si>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</si>
  <si>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</si>
  <si>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</si>
  <si>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</si>
  <si>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</si>
  <si>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</si>
  <si>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</si>
  <si>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</si>
  <si>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</si>
  <si>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</si>
  <si>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</si>
  <si>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</si>
  <si>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</si>
  <si>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</si>
  <si>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</si>
  <si>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</si>
  <si>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</si>
  <si>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</si>
  <si>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</si>
  <si>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</si>
  <si>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</si>
  <si>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</si>
  <si>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</si>
  <si>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</si>
  <si>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</si>
  <si>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</si>
  <si>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</si>
  <si>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</si>
  <si>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</si>
  <si>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</si>
  <si>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</si>
  <si>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</si>
  <si>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</si>
  <si>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</si>
  <si>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</si>
  <si>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</si>
  <si>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</si>
  <si>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</si>
  <si>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</si>
  <si>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</si>
  <si>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</si>
  <si>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</si>
  <si>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</si>
  <si>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</si>
  <si>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</si>
  <si>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</si>
  <si>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</si>
  <si>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</si>
  <si>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</si>
  <si>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</si>
  <si>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</si>
  <si>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</si>
  <si>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</si>
  <si>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</si>
  <si>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</si>
  <si>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</si>
  <si>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</si>
  <si>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</si>
  <si>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</si>
  <si>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</si>
  <si>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</si>
  <si>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</si>
  <si>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</si>
  <si>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</si>
  <si>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</si>
  <si>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</si>
  <si>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</si>
  <si>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</si>
  <si>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</si>
  <si>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</si>
  <si>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</si>
  <si>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</si>
  <si>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</si>
  <si>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</si>
  <si>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</si>
  <si>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</si>
  <si>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</si>
  <si>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</si>
  <si>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</si>
  <si>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</si>
  <si>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</si>
  <si>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</si>
  <si>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</si>
  <si>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</si>
  <si>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</si>
  <si>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</si>
  <si>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</si>
  <si>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</si>
  <si>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</si>
  <si>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</si>
  <si>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</si>
  <si>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</si>
  <si>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</si>
  <si>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</si>
  <si>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</si>
  <si>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</si>
  <si>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</si>
  <si>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</si>
  <si>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</si>
  <si>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</si>
  <si>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</si>
  <si>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</si>
  <si>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</si>
  <si>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</si>
  <si>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</si>
  <si>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</si>
  <si>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</si>
  <si>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</si>
  <si>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</si>
  <si>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</si>
  <si>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</si>
  <si>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</si>
  <si>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</si>
  <si>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</si>
  <si>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</si>
  <si>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</si>
  <si>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</si>
  <si>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</si>
  <si>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</si>
  <si>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</si>
  <si>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</si>
  <si>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</si>
  <si>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</si>
  <si>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</si>
  <si>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</si>
  <si>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</si>
  <si>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</si>
  <si>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</si>
  <si>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</si>
  <si>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</si>
  <si>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</si>
  <si>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</si>
  <si>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</si>
  <si>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</si>
  <si>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</si>
  <si>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</si>
  <si>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</si>
  <si>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</si>
  <si>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</si>
  <si>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</si>
  <si>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</si>
  <si>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</si>
  <si>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</si>
  <si>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</si>
  <si>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</si>
  <si>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</si>
  <si>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</si>
  <si>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</si>
  <si>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</si>
  <si>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</si>
  <si>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</si>
  <si>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</si>
  <si>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</si>
  <si>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</si>
  <si>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</si>
  <si>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</si>
  <si>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</si>
  <si>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</si>
  <si>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</si>
  <si>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</si>
  <si>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</si>
  <si>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</si>
  <si>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</si>
  <si>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</si>
  <si>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</si>
  <si>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</si>
  <si>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</si>
  <si>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</si>
  <si>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</si>
  <si>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</si>
  <si>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</si>
  <si>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</si>
  <si>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</si>
  <si>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</si>
  <si>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</si>
  <si>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</si>
  <si>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</si>
  <si>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</si>
  <si>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</si>
  <si>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</si>
  <si>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</si>
  <si>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</si>
  <si>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</si>
  <si>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</si>
  <si>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</si>
  <si>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</si>
  <si>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</si>
  <si>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</si>
  <si>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</si>
  <si>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</si>
  <si>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</si>
  <si>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</si>
  <si>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</si>
  <si>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</si>
  <si>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</si>
  <si>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</si>
  <si>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</si>
  <si>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</si>
  <si>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</si>
  <si>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</si>
  <si>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</si>
  <si>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</si>
  <si>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</si>
  <si>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</si>
  <si>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</si>
  <si>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</si>
  <si>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</si>
  <si>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</si>
  <si>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</si>
  <si>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</si>
  <si>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</si>
  <si>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</si>
  <si>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</si>
  <si>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</si>
  <si>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</si>
  <si>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</si>
  <si>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</si>
  <si>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</si>
  <si>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</si>
  <si>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</si>
  <si>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</si>
  <si>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</si>
  <si>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</si>
  <si>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</si>
  <si>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</si>
  <si>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</si>
  <si>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</si>
  <si>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</si>
  <si>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</si>
  <si>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</si>
  <si>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</si>
  <si>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</si>
  <si>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</si>
  <si>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</si>
  <si>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</si>
  <si>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</si>
  <si>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</si>
  <si>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</si>
  <si>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</si>
  <si>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</si>
  <si>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</si>
  <si>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</si>
  <si>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</si>
  <si>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</si>
  <si>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</si>
  <si>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</si>
  <si>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</si>
  <si>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</si>
  <si>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</si>
  <si>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</si>
  <si>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</si>
  <si>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</si>
  <si>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</si>
  <si>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</si>
  <si>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</si>
  <si>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</si>
  <si>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</si>
  <si>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</si>
  <si>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</si>
  <si>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</si>
  <si>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</si>
  <si>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</si>
  <si>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</si>
  <si>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</si>
  <si>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</si>
  <si>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</si>
  <si>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</si>
  <si>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</si>
  <si>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</si>
  <si>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</si>
  <si>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</si>
  <si>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</si>
  <si>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</si>
  <si>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</si>
  <si>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</si>
  <si>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</si>
  <si>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</si>
  <si>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</si>
  <si>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</si>
  <si>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</si>
  <si>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</si>
  <si>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</si>
  <si>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</si>
  <si>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</si>
  <si>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</si>
  <si>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</si>
  <si>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</si>
  <si>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</si>
  <si>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</si>
  <si>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</si>
  <si>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</si>
  <si>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</si>
  <si>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</si>
  <si>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</si>
  <si>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</si>
  <si>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</si>
  <si>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</si>
  <si>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</si>
  <si>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</si>
  <si>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</si>
  <si>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</si>
  <si>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</si>
  <si>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</si>
  <si>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</si>
  <si>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</si>
  <si>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</si>
  <si>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</si>
  <si>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</si>
  <si>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</si>
  <si>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</si>
  <si>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</si>
  <si>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</si>
  <si>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</si>
  <si>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</si>
  <si>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</si>
  <si>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</si>
  <si>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</si>
  <si>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</si>
  <si>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</si>
  <si>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</si>
  <si>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</si>
  <si>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</si>
  <si>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</si>
  <si>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</si>
  <si>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</si>
  <si>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</si>
  <si>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</si>
  <si>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</si>
  <si>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</si>
  <si>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</si>
  <si>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</si>
  <si>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</si>
  <si>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</si>
  <si>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</si>
  <si>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</si>
  <si>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</si>
  <si>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</si>
  <si>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</si>
  <si>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</si>
  <si>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</si>
  <si>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</si>
  <si>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</si>
  <si>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</si>
  <si>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</si>
  <si>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</si>
  <si>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</si>
  <si>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</si>
  <si>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</si>
  <si>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</si>
  <si>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</si>
  <si>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</si>
  <si>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</si>
  <si>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</si>
  <si>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</si>
  <si>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</si>
  <si>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</si>
  <si>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</si>
  <si>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</si>
  <si>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</si>
  <si>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</si>
  <si>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</si>
  <si>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</si>
  <si>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</si>
  <si>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</si>
  <si>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</si>
  <si>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</si>
  <si>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</si>
  <si>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</si>
  <si>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</si>
  <si>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</si>
  <si>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</si>
  <si>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</si>
  <si>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</si>
  <si>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</si>
  <si>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</si>
  <si>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</si>
  <si>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</si>
  <si>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</si>
  <si>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</si>
  <si>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</si>
  <si>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</si>
  <si>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</si>
  <si>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</si>
  <si>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</si>
  <si>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</si>
  <si>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</si>
  <si>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</si>
  <si>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</si>
  <si>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</si>
  <si>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</si>
  <si>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</si>
  <si>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</si>
  <si>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</si>
  <si>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</si>
  <si>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</si>
  <si>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</si>
  <si>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</si>
  <si>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</si>
  <si>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</si>
  <si>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</si>
  <si>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</si>
  <si>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</si>
  <si>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</si>
  <si>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</si>
  <si>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</si>
  <si>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</si>
  <si>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</si>
  <si>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</si>
  <si>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</si>
  <si>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</si>
  <si>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</si>
  <si>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</si>
  <si>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</si>
  <si>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</si>
  <si>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</si>
  <si>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</si>
  <si>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</si>
  <si>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</si>
  <si>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</si>
  <si>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</si>
  <si>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</si>
  <si>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</si>
  <si>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</si>
  <si>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</si>
  <si>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</si>
  <si>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</si>
  <si>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</si>
  <si>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</si>
  <si>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</si>
  <si>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</si>
  <si>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</si>
  <si>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</si>
  <si>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</si>
  <si>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</si>
  <si>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</si>
  <si>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</si>
  <si>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</si>
  <si>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</si>
  <si>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</si>
  <si>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</si>
  <si>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</si>
  <si>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</si>
  <si>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</si>
  <si>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</si>
  <si>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</si>
  <si>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</si>
  <si>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</si>
  <si>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</si>
  <si>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</si>
  <si>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</si>
  <si>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</si>
  <si>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</si>
  <si>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</si>
  <si>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</si>
  <si>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</si>
  <si>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</si>
  <si>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</si>
  <si>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</si>
  <si>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</si>
  <si>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</si>
  <si>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</si>
  <si>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</si>
  <si>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</si>
  <si>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</si>
  <si>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</si>
  <si>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</si>
  <si>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</si>
  <si>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</si>
  <si>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</si>
  <si>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</si>
  <si>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</si>
  <si>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</si>
  <si>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</si>
  <si>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</si>
  <si>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</si>
  <si>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</si>
  <si>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</si>
  <si>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</si>
  <si>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</si>
  <si>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</si>
  <si>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</si>
  <si>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</si>
  <si>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</si>
  <si>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</si>
  <si>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</si>
  <si>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</si>
  <si>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</si>
  <si>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</si>
  <si>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</si>
  <si>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</si>
  <si>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</si>
  <si>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</si>
  <si>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</si>
  <si>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</si>
  <si>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</si>
  <si>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</si>
  <si>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</si>
  <si>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</si>
  <si>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</si>
  <si>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</si>
  <si>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</si>
  <si>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</si>
  <si>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</si>
  <si>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</si>
  <si>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</si>
  <si>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</si>
  <si>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</si>
  <si>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</si>
  <si>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</si>
  <si>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</si>
  <si>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</si>
  <si>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</si>
  <si>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</si>
  <si>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</si>
  <si>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</si>
  <si>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</si>
  <si>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</si>
  <si>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</si>
  <si>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</si>
  <si>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</si>
  <si>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</si>
  <si>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</si>
  <si>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</si>
  <si>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</si>
  <si>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</si>
  <si>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</si>
  <si>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</si>
  <si>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</si>
  <si>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</si>
  <si>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</si>
  <si>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</si>
  <si>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</si>
  <si>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</si>
  <si>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</si>
  <si>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</si>
  <si>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</si>
  <si>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</si>
  <si>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</si>
  <si>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</si>
  <si>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</si>
  <si>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</si>
  <si>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</si>
  <si>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</si>
  <si>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</si>
  <si>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</si>
  <si>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</si>
  <si>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</si>
  <si>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</si>
  <si>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</si>
  <si>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</si>
  <si>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</si>
  <si>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</si>
  <si>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</si>
  <si>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</si>
  <si>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</si>
  <si>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</si>
  <si>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</si>
  <si>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</si>
  <si>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</si>
  <si>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</si>
  <si>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</si>
  <si>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</si>
  <si>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</si>
  <si>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</si>
  <si>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</si>
  <si>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</si>
  <si>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</si>
  <si>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</si>
  <si>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</si>
  <si>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</si>
  <si>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</si>
  <si>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</si>
  <si>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</si>
  <si>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</si>
  <si>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</si>
  <si>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</si>
  <si>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</si>
  <si>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</si>
  <si>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</si>
  <si>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</si>
  <si>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</si>
  <si>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</si>
  <si>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</si>
  <si>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</si>
  <si>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</si>
  <si>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</si>
  <si>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</si>
  <si>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</si>
  <si>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</si>
  <si>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</si>
  <si>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</si>
  <si>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</si>
  <si>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</si>
  <si>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</si>
  <si>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</si>
  <si>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</si>
  <si>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</si>
  <si>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</si>
  <si>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</si>
  <si>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</si>
  <si>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</si>
  <si>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</si>
  <si>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</si>
  <si>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</si>
  <si>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</si>
  <si>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</si>
  <si>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</si>
  <si>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</si>
  <si>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</si>
  <si>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</si>
  <si>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</si>
  <si>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</si>
  <si>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</si>
  <si>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</si>
  <si>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</si>
  <si>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</si>
  <si>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</si>
  <si>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</si>
  <si>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</si>
  <si>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</si>
  <si>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</si>
  <si>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</si>
  <si>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</si>
  <si>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</si>
  <si>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</si>
  <si>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</si>
  <si>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</si>
  <si>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</si>
  <si>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</si>
  <si>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</si>
  <si>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</si>
  <si>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</si>
  <si>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</si>
  <si>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</si>
  <si>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</si>
  <si>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</si>
  <si>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</si>
  <si>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</si>
  <si>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</si>
  <si>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</si>
  <si>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</si>
  <si>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</si>
  <si>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</si>
  <si>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</si>
  <si>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</si>
  <si>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</si>
  <si>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</si>
  <si>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</si>
  <si>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</si>
  <si>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</si>
  <si>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</si>
  <si>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</si>
  <si>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</si>
  <si>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</si>
  <si>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</si>
  <si>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</si>
  <si>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</si>
  <si>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</si>
  <si>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</si>
  <si>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</si>
  <si>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</si>
  <si>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</si>
  <si>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</si>
  <si>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</si>
  <si>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</si>
  <si>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</si>
  <si>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</si>
  <si>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</si>
  <si>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</si>
  <si>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</si>
  <si>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</si>
  <si>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</si>
  <si>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</si>
  <si>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</si>
  <si>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</si>
  <si>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</si>
  <si>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</si>
  <si>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</si>
  <si>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</si>
  <si>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</si>
  <si>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</si>
  <si>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</si>
  <si>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</si>
  <si>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</si>
  <si>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</si>
  <si>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</si>
  <si>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</si>
  <si>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</si>
  <si>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</si>
  <si>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</si>
  <si>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</si>
  <si>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</si>
  <si>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</si>
  <si>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</si>
  <si>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</si>
  <si>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</si>
  <si>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</si>
  <si>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</si>
  <si>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</si>
  <si>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</si>
  <si>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</si>
  <si>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</si>
  <si>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</si>
  <si>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</si>
  <si>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</si>
  <si>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</si>
  <si>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</si>
  <si>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</si>
  <si>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</si>
  <si>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</si>
  <si>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</si>
  <si>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</si>
  <si>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</si>
  <si>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</si>
  <si>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</si>
  <si>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</si>
  <si>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</si>
  <si>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</si>
  <si>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</si>
  <si>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</si>
  <si>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</si>
  <si>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</si>
  <si>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</si>
  <si>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</si>
  <si>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</si>
  <si>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</si>
  <si>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</si>
  <si>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</si>
  <si>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</si>
  <si>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</si>
  <si>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</si>
  <si>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</si>
  <si>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</si>
  <si>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</si>
  <si>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</si>
  <si>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</si>
  <si>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</si>
  <si>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</si>
  <si>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</si>
  <si>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</si>
  <si>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</si>
  <si>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</si>
  <si>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</si>
  <si>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</si>
  <si>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</si>
  <si>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</si>
  <si>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</si>
  <si>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</si>
  <si>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</si>
  <si>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</si>
  <si>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</si>
  <si>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</si>
  <si>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</si>
  <si>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</si>
  <si>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</si>
  <si>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</si>
  <si>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</si>
  <si>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</si>
  <si>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</si>
  <si>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</si>
  <si>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</si>
  <si>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</si>
  <si>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</si>
  <si>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</si>
  <si>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</si>
  <si>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</si>
  <si>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</si>
  <si>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</si>
  <si>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</si>
  <si>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</si>
  <si>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</si>
  <si>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</si>
  <si>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</si>
  <si>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</si>
  <si>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</si>
  <si>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</si>
  <si>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</si>
  <si>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</si>
  <si>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</si>
  <si>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</si>
  <si>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</si>
  <si>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</si>
  <si>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</si>
  <si>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</si>
  <si>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</si>
  <si>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</si>
  <si>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</si>
  <si>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</si>
  <si>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</si>
  <si>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</si>
  <si>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</si>
  <si>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</si>
  <si>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</si>
  <si>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</si>
  <si>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</si>
  <si>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</si>
  <si>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</si>
  <si>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</si>
  <si>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</si>
  <si>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</si>
  <si>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</si>
  <si>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</si>
  <si>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</si>
  <si>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</si>
  <si>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</si>
  <si>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</si>
  <si>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</si>
  <si>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</si>
  <si>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</si>
  <si>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</si>
  <si>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</si>
  <si>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</si>
  <si>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</si>
  <si>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</si>
  <si>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</si>
  <si>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</si>
  <si>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</si>
  <si>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</si>
  <si>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</si>
  <si>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</si>
  <si>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</si>
  <si>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</si>
  <si>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</si>
  <si>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</si>
  <si>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</si>
  <si>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</si>
  <si>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</si>
  <si>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</si>
  <si>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</si>
  <si>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</si>
  <si>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</si>
  <si>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</si>
  <si>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</si>
  <si>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</si>
  <si>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</si>
  <si>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</si>
  <si>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</si>
  <si>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</si>
  <si>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</si>
  <si>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</si>
  <si>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</si>
  <si>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</si>
  <si>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</si>
  <si>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</si>
  <si>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</si>
  <si>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</si>
  <si>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</si>
  <si>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</si>
  <si>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</si>
  <si>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</si>
  <si>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</si>
  <si>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</si>
  <si>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</si>
  <si>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</si>
  <si>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</si>
  <si>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</si>
  <si>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</si>
  <si>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</si>
  <si>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</si>
  <si>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</si>
  <si>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</si>
  <si>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</si>
  <si>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</si>
  <si>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</si>
  <si>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</si>
  <si>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</si>
  <si>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</si>
  <si>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</si>
  <si>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</si>
  <si>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</si>
  <si>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</si>
  <si>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</si>
  <si>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</si>
  <si>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</si>
  <si>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</si>
  <si>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</si>
  <si>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</si>
  <si>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</si>
  <si>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</si>
  <si>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</si>
  <si>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</si>
  <si>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</si>
  <si>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</si>
  <si>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</si>
  <si>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</si>
  <si>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</si>
  <si>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</si>
  <si>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</si>
  <si>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</si>
  <si>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</si>
  <si>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</si>
  <si>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</si>
  <si>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</si>
  <si>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</si>
  <si>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</si>
  <si>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</si>
  <si>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</si>
  <si>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</si>
  <si>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</si>
  <si>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</si>
  <si>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</si>
  <si>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</si>
  <si>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</si>
  <si>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</si>
  <si>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</si>
  <si>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</si>
  <si>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</si>
  <si>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</si>
  <si>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</si>
  <si>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</si>
  <si>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</si>
  <si>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</si>
  <si>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</si>
  <si>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</si>
  <si>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</si>
  <si>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</si>
  <si>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</si>
  <si>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</si>
  <si>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</si>
  <si>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</si>
  <si>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</si>
  <si>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</si>
  <si>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</si>
  <si>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</si>
  <si>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</si>
  <si>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</si>
  <si>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</si>
  <si>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</si>
  <si>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</si>
  <si>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</si>
  <si>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</si>
  <si>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</si>
  <si>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</si>
  <si>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</si>
  <si>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</si>
  <si>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</si>
  <si>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</si>
  <si>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</si>
  <si>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</si>
  <si>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</si>
  <si>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</si>
  <si>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</si>
  <si>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</si>
  <si>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</si>
  <si>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</si>
  <si>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</si>
  <si>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</si>
  <si>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</si>
  <si>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</si>
  <si>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</si>
  <si>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</si>
  <si>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</si>
  <si>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</si>
  <si>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</si>
  <si>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</si>
  <si>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</si>
  <si>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</si>
  <si>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</si>
  <si>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</si>
  <si>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</si>
  <si>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</si>
  <si>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</si>
  <si>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</si>
  <si>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</si>
  <si>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</si>
  <si>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</si>
  <si>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</si>
  <si>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</si>
  <si>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</si>
  <si>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</si>
  <si>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</si>
  <si>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</si>
  <si>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</si>
  <si>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</si>
  <si>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</si>
  <si>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</si>
  <si>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</si>
  <si>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</si>
  <si>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</si>
  <si>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</si>
  <si>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</si>
  <si>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</si>
  <si>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</si>
  <si>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</si>
  <si>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</si>
  <si>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</si>
  <si>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</si>
  <si>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</si>
  <si>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</si>
  <si>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</si>
  <si>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</si>
  <si>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</si>
  <si>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</si>
  <si>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</si>
  <si>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</si>
  <si>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</si>
  <si>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</si>
  <si>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</si>
  <si>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</si>
  <si>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</si>
  <si>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</si>
  <si>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</si>
  <si>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</si>
  <si>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</si>
  <si>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</si>
  <si>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</si>
  <si>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</si>
  <si>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</si>
  <si>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</si>
  <si>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</si>
  <si>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</si>
  <si>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</si>
  <si>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</si>
  <si>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</si>
  <si>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</si>
  <si>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</si>
  <si>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</si>
  <si>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</si>
  <si>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</si>
  <si>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</si>
  <si>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</si>
  <si>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</si>
  <si>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</si>
  <si>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</si>
  <si>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</si>
  <si>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</si>
  <si>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</si>
  <si>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</si>
  <si>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</si>
  <si>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</si>
  <si>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</si>
  <si>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</si>
  <si>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</si>
  <si>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</si>
  <si>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</si>
  <si>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</si>
  <si>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</si>
  <si>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</si>
  <si>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</si>
  <si>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</si>
  <si>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</si>
  <si>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</si>
  <si>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</si>
  <si>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</si>
  <si>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</si>
  <si>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</si>
  <si>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</si>
  <si>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</si>
  <si>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</si>
  <si>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</si>
  <si>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</si>
  <si>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</si>
  <si>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</si>
  <si>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</si>
  <si>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</si>
  <si>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</si>
  <si>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</si>
  <si>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</si>
  <si>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</si>
  <si>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</si>
  <si>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</si>
  <si>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</si>
  <si>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</si>
  <si>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</si>
  <si>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</si>
  <si>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</si>
  <si>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</si>
  <si>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</si>
  <si>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</si>
  <si>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</si>
  <si>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</si>
  <si>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</si>
  <si>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</si>
  <si>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</si>
  <si>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</si>
  <si>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</si>
  <si>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</si>
  <si>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</si>
  <si>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</si>
  <si>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</si>
  <si>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</si>
  <si>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</si>
  <si>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</si>
  <si>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</si>
  <si>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</si>
  <si>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</si>
  <si>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</si>
  <si>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</si>
  <si>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</si>
  <si>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</si>
  <si>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</si>
  <si>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</si>
  <si>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</si>
  <si>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</si>
  <si>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</si>
  <si>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</si>
  <si>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</si>
  <si>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</si>
  <si>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</si>
  <si>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</si>
  <si>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</si>
  <si>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</si>
  <si>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</si>
  <si>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</si>
  <si>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</si>
  <si>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</si>
  <si>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</si>
  <si>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</si>
  <si>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</si>
  <si>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</si>
  <si>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</si>
  <si>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</si>
  <si>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</si>
  <si>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</si>
  <si>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</si>
  <si>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</si>
  <si>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</si>
  <si>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</si>
  <si>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</si>
  <si>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</si>
  <si>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</si>
  <si>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</si>
  <si>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</si>
  <si>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</si>
  <si>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</si>
  <si>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</si>
  <si>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</si>
  <si>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</si>
  <si>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</si>
  <si>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</si>
  <si>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</si>
  <si>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</si>
  <si>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</si>
  <si>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</si>
  <si>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</si>
  <si>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</si>
  <si>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</si>
  <si>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</si>
  <si>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</si>
  <si>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</si>
  <si>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</si>
  <si>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</si>
  <si>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</si>
  <si>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</si>
  <si>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</si>
  <si>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</si>
  <si>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</si>
  <si>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</si>
  <si>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</si>
  <si>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</si>
  <si>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</si>
  <si>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</si>
  <si>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</si>
  <si>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</si>
  <si>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</si>
  <si>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</si>
  <si>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</si>
  <si>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</si>
  <si>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</si>
  <si>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</si>
  <si>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</si>
  <si>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</si>
  <si>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</si>
  <si>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</si>
  <si>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</si>
  <si>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</si>
  <si>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</si>
  <si>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</si>
  <si>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</si>
  <si>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</si>
  <si>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</si>
  <si>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</si>
  <si>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</si>
  <si>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</si>
  <si>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</si>
  <si>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</si>
  <si>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</si>
  <si>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</si>
  <si>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</si>
  <si>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</si>
  <si>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</si>
  <si>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</si>
  <si>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</si>
  <si>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</si>
  <si>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</si>
  <si>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</si>
  <si>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</si>
  <si>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</si>
  <si>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</si>
  <si>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</si>
  <si>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</si>
  <si>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</si>
  <si>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</si>
  <si>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</si>
  <si>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</si>
  <si>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</si>
  <si>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</si>
  <si>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</si>
  <si>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</si>
  <si>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</si>
  <si>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</si>
  <si>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</si>
  <si>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</si>
  <si>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</si>
  <si>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</si>
  <si>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</si>
  <si>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</si>
  <si>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</si>
  <si>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</si>
  <si>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</si>
  <si>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</si>
  <si>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</si>
  <si>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</si>
  <si>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</si>
  <si>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</si>
  <si>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</si>
  <si>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</si>
  <si>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</si>
  <si>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</si>
  <si>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</si>
  <si>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</si>
  <si>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</si>
  <si>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</si>
  <si>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</si>
  <si>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</si>
  <si>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</si>
  <si>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</si>
  <si>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</si>
  <si>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</si>
  <si>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</si>
  <si>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</si>
  <si>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</si>
  <si>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</si>
  <si>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</si>
  <si>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</si>
  <si>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</si>
  <si>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</si>
  <si>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</si>
  <si>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</si>
  <si>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</si>
  <si>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</si>
  <si>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</si>
  <si>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</si>
  <si>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</si>
  <si>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</si>
  <si>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</si>
  <si>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</si>
  <si>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</si>
  <si>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</si>
  <si>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</si>
  <si>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</si>
  <si>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</si>
  <si>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</si>
  <si>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</si>
  <si>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</si>
  <si>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</si>
  <si>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</si>
  <si>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</si>
  <si>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</si>
  <si>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</si>
  <si>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</si>
  <si>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</si>
  <si>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</si>
  <si>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</si>
  <si>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</si>
  <si>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</si>
  <si>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</si>
  <si>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</si>
  <si>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</si>
  <si>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</si>
  <si>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</si>
  <si>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</si>
  <si>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</si>
  <si>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</si>
  <si>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</si>
  <si>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</si>
  <si>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</si>
  <si>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</si>
  <si>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</si>
  <si>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</si>
  <si>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</si>
  <si>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</si>
  <si>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</si>
  <si>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</si>
  <si>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</si>
  <si>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</si>
  <si>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</si>
  <si>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</si>
  <si>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</si>
  <si>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</si>
  <si>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</si>
  <si>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</si>
  <si>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</si>
  <si>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</si>
  <si>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</si>
  <si>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</si>
  <si>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</si>
  <si>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</si>
  <si>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</si>
  <si>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</si>
  <si>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</si>
  <si>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</si>
  <si>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</si>
  <si>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</si>
  <si>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</si>
  <si>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</si>
  <si>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</si>
  <si>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</si>
  <si>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</si>
  <si>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</si>
  <si>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</si>
  <si>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</si>
  <si>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</si>
  <si>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</si>
  <si>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</si>
  <si>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</si>
  <si>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</si>
  <si>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</si>
  <si>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</si>
  <si>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</si>
  <si>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</si>
  <si>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</si>
  <si>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</si>
  <si>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</si>
  <si>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</si>
  <si>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</si>
  <si>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</si>
  <si>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</si>
  <si>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</si>
  <si>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</si>
  <si>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</si>
  <si>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</si>
  <si>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</si>
  <si>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</si>
  <si>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</si>
  <si>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</si>
  <si>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</si>
  <si>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</si>
  <si>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</si>
  <si>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</si>
  <si>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</si>
  <si>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</si>
  <si>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</si>
  <si>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</si>
  <si>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</si>
  <si>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</si>
  <si>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</si>
  <si>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</si>
  <si>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</si>
  <si>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</si>
  <si>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</si>
  <si>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</si>
  <si>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</si>
  <si>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</si>
  <si>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</si>
  <si>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</si>
  <si>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</si>
  <si>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</si>
  <si>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</si>
  <si>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</si>
  <si>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</si>
  <si>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</si>
  <si>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</si>
  <si>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</si>
  <si>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</si>
  <si>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</si>
  <si>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</si>
  <si>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</si>
  <si>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</si>
  <si>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</si>
  <si>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</si>
  <si>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</si>
  <si>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</si>
  <si>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</si>
  <si>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</si>
  <si>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</si>
  <si>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</si>
  <si>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</si>
  <si>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</si>
  <si>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</si>
  <si>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</si>
  <si>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</si>
  <si>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</si>
  <si>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</si>
  <si>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</si>
  <si>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</si>
  <si>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</si>
  <si>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</si>
  <si>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</si>
  <si>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</si>
  <si>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</si>
  <si>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</si>
  <si>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</si>
  <si>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</si>
  <si>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</si>
  <si>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</si>
  <si>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</si>
  <si>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</si>
  <si>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</si>
  <si>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</si>
  <si>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</si>
  <si>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</si>
  <si>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</si>
  <si>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</si>
  <si>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</si>
  <si>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</si>
  <si>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</si>
  <si>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</si>
  <si>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</si>
  <si>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</si>
  <si>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</si>
  <si>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</si>
  <si>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</si>
  <si>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</si>
  <si>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</si>
  <si>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</si>
  <si>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</si>
  <si>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</si>
  <si>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</si>
  <si>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</si>
  <si>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</si>
  <si>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</si>
  <si>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</si>
  <si>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</si>
  <si>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</si>
  <si>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</si>
  <si>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</si>
  <si>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</si>
  <si>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</si>
  <si>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</si>
  <si>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</si>
  <si>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</si>
  <si>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</si>
  <si>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</si>
  <si>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</si>
  <si>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</si>
  <si>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</si>
  <si>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</si>
  <si>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</si>
  <si>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</si>
  <si>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</si>
  <si>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</si>
  <si>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</si>
  <si>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</si>
  <si>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</si>
  <si>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</si>
  <si>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</si>
  <si>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</si>
  <si>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</si>
  <si>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</si>
  <si>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</si>
  <si>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</si>
  <si>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</si>
  <si>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</si>
  <si>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</si>
  <si>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</si>
  <si>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</si>
  <si>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</si>
  <si>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</si>
  <si>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</si>
  <si>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</si>
  <si>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</si>
  <si>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</si>
  <si>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</si>
  <si>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</si>
  <si>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</si>
  <si>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</si>
  <si>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</si>
  <si>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</si>
  <si>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</si>
  <si>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</si>
  <si>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</si>
  <si>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</si>
  <si>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</si>
  <si>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</si>
  <si>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</si>
  <si>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</si>
  <si>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</si>
  <si>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</si>
  <si>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</si>
  <si>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</si>
  <si>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</si>
  <si>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</si>
  <si>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</si>
  <si>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</si>
  <si>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</si>
  <si>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</si>
  <si>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</si>
  <si>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</si>
  <si>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</si>
  <si>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</si>
  <si>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</si>
  <si>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</si>
  <si>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</si>
  <si>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</si>
  <si>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</si>
  <si>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</si>
  <si>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</si>
  <si>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</si>
  <si>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</si>
  <si>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</si>
  <si>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</si>
  <si>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</si>
  <si>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</si>
  <si>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</si>
  <si>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</si>
  <si>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</si>
  <si>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</si>
  <si>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</si>
  <si>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</si>
  <si>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</si>
  <si>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</si>
  <si>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</si>
  <si>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</si>
  <si>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</si>
  <si>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</si>
  <si>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</si>
  <si>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</si>
  <si>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</si>
  <si>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</si>
  <si>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</si>
  <si>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</si>
  <si>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</si>
  <si>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</si>
  <si>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</si>
  <si>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</si>
  <si>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</si>
  <si>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</si>
  <si>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</si>
  <si>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</si>
  <si>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</si>
  <si>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</si>
  <si>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</si>
  <si>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</si>
  <si>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</si>
  <si>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</si>
  <si>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</si>
  <si>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</si>
  <si>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</si>
  <si>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</si>
  <si>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</si>
  <si>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</si>
  <si>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</si>
  <si>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</si>
  <si>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</si>
  <si>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</si>
  <si>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</si>
  <si>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</si>
  <si>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</si>
  <si>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</si>
  <si>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</si>
  <si>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</si>
  <si>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</si>
  <si>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</si>
  <si>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</si>
  <si>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</si>
  <si>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</si>
  <si>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</si>
  <si>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</si>
  <si>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</si>
  <si>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</si>
  <si>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</si>
  <si>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</si>
  <si>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</si>
  <si>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</si>
  <si>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</si>
  <si>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</si>
  <si>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</si>
  <si>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</si>
  <si>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</si>
  <si>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</si>
  <si>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</si>
  <si>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</si>
  <si>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</si>
  <si>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</si>
  <si>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</si>
  <si>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</si>
  <si>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</si>
  <si>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</si>
  <si>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</si>
  <si>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</si>
  <si>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</si>
  <si>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</si>
  <si>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</si>
  <si>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</si>
  <si>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</si>
  <si>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</si>
  <si>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</si>
  <si>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</si>
  <si>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</si>
  <si>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</si>
  <si>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</si>
  <si>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</si>
  <si>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</si>
  <si>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</si>
  <si>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</si>
  <si>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</si>
  <si>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</si>
  <si>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</si>
  <si>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</si>
  <si>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</si>
  <si>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</si>
  <si>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</si>
  <si>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</si>
  <si>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</si>
  <si>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</si>
  <si>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</si>
  <si>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</si>
  <si>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</si>
  <si>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</si>
  <si>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</si>
  <si>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</si>
  <si>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</si>
  <si>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</si>
  <si>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</si>
  <si>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</si>
  <si>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</si>
  <si>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</si>
  <si>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</si>
  <si>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</si>
  <si>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</si>
  <si>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</si>
  <si>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</si>
  <si>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</si>
  <si>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</si>
  <si>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</si>
  <si>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</si>
  <si>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</si>
  <si>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</si>
  <si>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</si>
  <si>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</si>
  <si>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</si>
  <si>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</si>
  <si>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</si>
  <si>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</si>
  <si>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</si>
  <si>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</si>
  <si>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</si>
  <si>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</si>
  <si>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</si>
  <si>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</si>
  <si>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</si>
  <si>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</si>
  <si>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</si>
  <si>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</si>
  <si>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</si>
  <si>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</si>
  <si>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</si>
  <si>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</si>
  <si>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</si>
  <si>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</si>
  <si>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</si>
  <si>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</si>
  <si>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</si>
  <si>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</si>
  <si>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</si>
  <si>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</si>
  <si>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</si>
  <si>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</si>
  <si>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</si>
  <si>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</si>
  <si>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</si>
  <si>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</si>
  <si>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</si>
  <si>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</si>
  <si>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</si>
  <si>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</si>
  <si>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</si>
  <si>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</si>
  <si>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</si>
  <si>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</si>
  <si>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</si>
  <si>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</si>
  <si>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</si>
  <si>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</si>
  <si>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</si>
  <si>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</si>
  <si>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</si>
  <si>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</si>
  <si>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</si>
  <si>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</si>
  <si>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</si>
  <si>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</si>
  <si>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</si>
  <si>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</si>
  <si>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</si>
  <si>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</si>
  <si>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</si>
  <si>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</si>
  <si>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</si>
  <si>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</si>
  <si>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</si>
  <si>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</si>
  <si>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</si>
  <si>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</si>
  <si>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</si>
  <si>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</si>
  <si>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</si>
  <si>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</si>
  <si>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</si>
  <si>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</si>
  <si>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</si>
  <si>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</si>
  <si>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</si>
  <si>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</si>
  <si>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</si>
  <si>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</si>
  <si>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</si>
  <si>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</si>
  <si>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</si>
  <si>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</si>
  <si>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</si>
  <si>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</si>
  <si>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</si>
  <si>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</si>
  <si>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</si>
  <si>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</si>
  <si>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</si>
  <si>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</si>
  <si>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</si>
  <si>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</si>
  <si>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</si>
  <si>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</si>
  <si>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</si>
  <si>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</si>
  <si>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</si>
  <si>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</si>
  <si>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</si>
  <si>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</si>
  <si>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</si>
  <si>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</si>
  <si>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</si>
  <si>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</si>
  <si>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</si>
  <si>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</si>
  <si>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</si>
  <si>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</si>
  <si>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</si>
  <si>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</si>
  <si>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</si>
  <si>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</si>
  <si>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</si>
  <si>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</si>
  <si>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</si>
  <si>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</si>
  <si>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</si>
  <si>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</si>
  <si>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</si>
  <si>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</si>
  <si>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</si>
  <si>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</si>
  <si>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</si>
  <si>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</si>
  <si>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</si>
  <si>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</si>
  <si>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</si>
  <si>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</si>
  <si>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</si>
  <si>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</si>
  <si>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</si>
  <si>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</si>
  <si>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</si>
  <si>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</si>
  <si>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</si>
  <si>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</si>
  <si>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</si>
  <si>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</si>
  <si>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</si>
  <si>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</si>
  <si>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</si>
  <si>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</si>
  <si>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</si>
  <si>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</si>
  <si>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</si>
  <si>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</si>
  <si>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</si>
  <si>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</si>
  <si>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</si>
  <si>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</si>
  <si>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</si>
  <si>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</si>
  <si>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</si>
  <si>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</si>
  <si>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</si>
  <si>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</si>
  <si>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</si>
  <si>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</si>
  <si>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</si>
  <si>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</si>
  <si>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</si>
  <si>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</si>
  <si>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</si>
  <si>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</si>
  <si>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</si>
  <si>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</si>
  <si>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</si>
  <si>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</si>
  <si>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</si>
  <si>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</si>
  <si>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</si>
  <si>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</si>
  <si>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</si>
  <si>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</si>
  <si>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</si>
  <si>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</si>
  <si>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</si>
  <si>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</si>
  <si>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</si>
  <si>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</si>
  <si>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</si>
  <si>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</si>
  <si>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</si>
  <si>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</si>
  <si>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</si>
  <si>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</si>
  <si>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</si>
  <si>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</si>
  <si>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</si>
  <si>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</si>
  <si>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</si>
  <si>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</si>
  <si>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</si>
  <si>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</si>
  <si>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</si>
  <si>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</si>
  <si>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</si>
  <si>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</si>
  <si>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</si>
  <si>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</si>
  <si>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</si>
  <si>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</si>
  <si>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</si>
  <si>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</si>
  <si>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</si>
  <si>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</si>
  <si>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</si>
  <si>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</si>
  <si>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</si>
  <si>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</si>
  <si>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</si>
  <si>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</si>
  <si>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</si>
  <si>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</si>
  <si>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</si>
  <si>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</si>
  <si>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</si>
  <si>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</si>
  <si>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</si>
  <si>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</si>
  <si>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</si>
  <si>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</si>
  <si>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</si>
  <si>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</si>
  <si>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</si>
  <si>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</si>
  <si>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</si>
  <si>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</si>
  <si>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</si>
  <si>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</si>
  <si>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</si>
  <si>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</si>
  <si>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</si>
  <si>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</si>
  <si>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</si>
  <si>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</si>
  <si>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</si>
  <si>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</si>
  <si>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</si>
  <si>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</si>
  <si>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</si>
  <si>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</si>
  <si>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</si>
  <si>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</si>
  <si>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</si>
  <si>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</si>
  <si>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</si>
  <si>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</si>
  <si>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</si>
  <si>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</si>
  <si>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</si>
  <si>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</si>
  <si>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</si>
  <si>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</si>
  <si>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</si>
  <si>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</si>
  <si>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</si>
  <si>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</si>
  <si>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</si>
  <si>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</si>
  <si>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</si>
  <si>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</si>
  <si>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</si>
  <si>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</si>
  <si>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</si>
  <si>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</si>
  <si>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</si>
  <si>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</si>
  <si>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</si>
  <si>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</si>
  <si>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</si>
  <si>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</si>
  <si>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</si>
  <si>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</si>
  <si>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</si>
  <si>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</si>
  <si>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</si>
  <si>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</si>
  <si>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</si>
  <si>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</si>
  <si>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</si>
  <si>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</si>
  <si>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</si>
  <si>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</si>
  <si>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</si>
  <si>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</si>
  <si>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</si>
  <si>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</si>
  <si>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</si>
  <si>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</si>
  <si>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</si>
  <si>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</si>
  <si>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</si>
  <si>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</si>
  <si>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</si>
  <si>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</si>
  <si>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</si>
  <si>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</si>
  <si>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</si>
  <si>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</si>
  <si>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</si>
  <si>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</si>
  <si>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</si>
  <si>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</si>
  <si>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</si>
  <si>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</si>
  <si>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</si>
  <si>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</si>
  <si>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</si>
  <si>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</si>
  <si>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</si>
  <si>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</si>
  <si>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</si>
  <si>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</si>
  <si>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</si>
  <si>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</si>
  <si>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</si>
  <si>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</si>
  <si>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</si>
  <si>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</si>
  <si>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</si>
  <si>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</si>
  <si>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</si>
  <si>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</si>
  <si>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</si>
  <si>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</si>
  <si>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</si>
  <si>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</si>
  <si>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</si>
  <si>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</si>
  <si>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</si>
  <si>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</si>
  <si>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</si>
  <si>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</si>
  <si>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</si>
  <si>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</si>
  <si>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</si>
  <si>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</si>
  <si>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</si>
  <si>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</si>
  <si>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</si>
  <si>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</si>
  <si>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</si>
  <si>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</si>
  <si>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</si>
  <si>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</si>
  <si>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</si>
  <si>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</si>
  <si>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</si>
  <si>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</si>
  <si>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</si>
  <si>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</si>
  <si>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</si>
  <si>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</si>
  <si>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</si>
  <si>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</si>
  <si>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</si>
  <si>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</si>
  <si>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</si>
  <si>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</si>
  <si>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</si>
  <si>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</si>
  <si>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</si>
  <si>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</si>
  <si>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</si>
  <si>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</si>
  <si>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</si>
  <si>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</si>
  <si>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</si>
  <si>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</si>
  <si>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</si>
  <si>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</si>
  <si>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</si>
  <si>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</si>
  <si>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</si>
  <si>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</si>
  <si>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</si>
  <si>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</si>
  <si>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</si>
  <si>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</si>
  <si>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</si>
  <si>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</si>
  <si>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</si>
  <si>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</si>
  <si>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</si>
  <si>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</si>
  <si>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</si>
  <si>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</si>
  <si>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</si>
  <si>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</si>
  <si>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</si>
  <si>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</si>
  <si>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</si>
  <si>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</si>
  <si>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</si>
  <si>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</si>
  <si>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</si>
  <si>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</si>
  <si>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</si>
  <si>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</si>
  <si>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</si>
  <si>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</si>
  <si>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</si>
  <si>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</si>
  <si>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</si>
  <si>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</si>
  <si>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</si>
  <si>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</si>
  <si>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</si>
  <si>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</si>
  <si>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</si>
  <si>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</si>
  <si>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</si>
  <si>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</si>
  <si>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</si>
  <si>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</si>
  <si>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</si>
  <si>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</si>
  <si>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</si>
  <si>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</si>
  <si>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</si>
  <si>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</si>
  <si>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</si>
  <si>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</si>
  <si>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</si>
  <si>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</si>
  <si>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</si>
  <si>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</si>
  <si>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</si>
  <si>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</si>
  <si>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</si>
  <si>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</si>
  <si>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</si>
  <si>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</si>
  <si>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</si>
  <si>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</si>
  <si>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</si>
  <si>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</si>
  <si>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</si>
  <si>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</si>
  <si>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</si>
  <si>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</si>
  <si>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</si>
  <si>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</si>
  <si>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</si>
  <si>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</si>
  <si>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</si>
  <si>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</si>
  <si>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</si>
  <si>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</si>
  <si>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</si>
  <si>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</si>
  <si>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</si>
  <si>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</si>
  <si>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</si>
  <si>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</si>
  <si>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</si>
  <si>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</si>
  <si>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</si>
  <si>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</si>
  <si>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</si>
  <si>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</si>
  <si>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</si>
  <si>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</si>
  <si>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</si>
  <si>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</si>
  <si>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</si>
  <si>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</si>
  <si>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</si>
  <si>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</si>
  <si>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</si>
  <si>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</si>
  <si>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</si>
  <si>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</si>
  <si>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</si>
  <si>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</si>
  <si>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</si>
  <si>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</si>
  <si>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</si>
  <si>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</si>
  <si>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</si>
  <si>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</si>
  <si>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</si>
  <si>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</si>
  <si>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</si>
  <si>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</si>
  <si>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</si>
  <si>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</si>
  <si>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</si>
  <si>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</si>
  <si>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</si>
  <si>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</si>
  <si>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</si>
  <si>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</si>
  <si>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</si>
  <si>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</si>
  <si>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</si>
  <si>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</si>
  <si>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</si>
  <si>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</si>
  <si>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</si>
  <si>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</si>
  <si>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</si>
  <si>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</si>
  <si>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</si>
  <si>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</si>
  <si>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</si>
  <si>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</si>
  <si>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</si>
  <si>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</si>
  <si>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</si>
  <si>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</si>
  <si>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</si>
  <si>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</si>
  <si>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</si>
  <si>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</si>
  <si>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</si>
  <si>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</si>
  <si>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</si>
  <si>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</si>
  <si>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</si>
  <si>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</si>
  <si>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</si>
  <si>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</si>
  <si>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</si>
  <si>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</si>
  <si>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</si>
  <si>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</si>
  <si>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</si>
  <si>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</si>
  <si>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</si>
  <si>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</si>
  <si>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</si>
  <si>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</si>
  <si>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</si>
  <si>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</si>
  <si>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</si>
  <si>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</si>
  <si>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</si>
  <si>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</si>
  <si>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</si>
  <si>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</si>
  <si>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</si>
  <si>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</si>
  <si>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</si>
  <si>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</si>
  <si>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</si>
  <si>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</si>
  <si>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</si>
  <si>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</si>
  <si>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</si>
  <si>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</si>
  <si>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</si>
  <si>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</si>
  <si>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</si>
  <si>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</si>
  <si>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</si>
  <si>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</si>
  <si>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</si>
  <si>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</si>
  <si>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</si>
  <si>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</si>
  <si>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</si>
  <si>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</si>
  <si>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</si>
  <si>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</si>
  <si>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</si>
  <si>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</si>
  <si>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</si>
  <si>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</si>
  <si>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</si>
  <si>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</si>
  <si>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</si>
  <si>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</si>
  <si>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</si>
  <si>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</si>
  <si>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</si>
  <si>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</si>
  <si>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</si>
  <si>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</si>
  <si>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</si>
  <si>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</si>
  <si>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</si>
  <si>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</si>
  <si>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</si>
  <si>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</si>
  <si>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</si>
  <si>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</si>
  <si>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</si>
  <si>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</si>
  <si>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</si>
  <si>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</si>
  <si>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</si>
  <si>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</si>
  <si>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</si>
  <si>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</si>
  <si>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</si>
  <si>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</si>
  <si>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</si>
  <si>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</si>
  <si>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</si>
  <si>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</si>
  <si>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</si>
  <si>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</si>
  <si>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</si>
  <si>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</si>
  <si>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</si>
  <si>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</si>
  <si>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</si>
  <si>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</si>
  <si>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</si>
  <si>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</si>
  <si>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</si>
  <si>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</si>
  <si>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</si>
  <si>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</si>
  <si>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</si>
  <si>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</si>
  <si>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</si>
  <si>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</si>
  <si>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</si>
  <si>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</si>
  <si>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</si>
  <si>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</si>
  <si>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</si>
  <si>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</si>
  <si>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</si>
  <si>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</si>
  <si>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</si>
  <si>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</si>
  <si>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</si>
  <si>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</si>
  <si>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</si>
  <si>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</si>
  <si>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</si>
  <si>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</si>
  <si>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</si>
  <si>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</si>
  <si>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</si>
  <si>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</si>
  <si>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</si>
  <si>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</si>
  <si>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</si>
  <si>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</si>
  <si>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</si>
  <si>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</si>
  <si>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</si>
  <si>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</si>
  <si>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</si>
  <si>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</si>
  <si>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</si>
  <si>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</si>
  <si>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</si>
  <si>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</si>
  <si>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</si>
  <si>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</si>
  <si>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</si>
  <si>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</si>
  <si>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</si>
  <si>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</si>
  <si>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</si>
  <si>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</si>
  <si>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</si>
  <si>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</si>
  <si>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</si>
  <si>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</si>
  <si>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</si>
  <si>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</si>
  <si>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</si>
  <si>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</si>
  <si>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</si>
  <si>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</si>
  <si>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</si>
  <si>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</si>
  <si>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</si>
  <si>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</si>
  <si>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</si>
  <si>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</si>
  <si>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</si>
  <si>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</si>
  <si>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</si>
  <si>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</si>
  <si>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</si>
  <si>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</si>
  <si>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</si>
  <si>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</si>
  <si>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</si>
  <si>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</si>
  <si>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</si>
  <si>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</si>
  <si>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</si>
  <si>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</si>
  <si>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</si>
  <si>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</si>
  <si>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</si>
  <si>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</si>
  <si>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</si>
  <si>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</si>
  <si>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</si>
  <si>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</si>
  <si>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</si>
  <si>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</si>
  <si>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</si>
  <si>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</si>
  <si>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</si>
  <si>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</si>
  <si>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</si>
  <si>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</si>
  <si>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</si>
  <si>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</si>
  <si>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</si>
  <si>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</si>
  <si>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</si>
  <si>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</si>
  <si>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</si>
  <si>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</si>
  <si>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</si>
  <si>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</si>
  <si>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</si>
  <si>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</si>
  <si>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</si>
  <si>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</si>
  <si>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</si>
  <si>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</si>
  <si>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</si>
  <si>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</si>
  <si>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</si>
  <si>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</si>
  <si>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</si>
  <si>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</si>
  <si>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</si>
  <si>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</si>
  <si>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</si>
  <si>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</si>
  <si>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</si>
  <si>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</si>
  <si>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</si>
  <si>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</si>
  <si>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</si>
  <si>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</si>
  <si>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</si>
  <si>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</si>
  <si>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</si>
  <si>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</si>
  <si>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</si>
  <si>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</si>
  <si>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</si>
  <si>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</si>
  <si>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</si>
  <si>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</si>
  <si>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</si>
  <si>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</si>
  <si>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</si>
  <si>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</si>
  <si>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</si>
  <si>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</si>
  <si>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</si>
  <si>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</si>
  <si>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</si>
  <si>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</si>
  <si>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</si>
  <si>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</si>
  <si>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</si>
  <si>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</si>
  <si>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</si>
  <si>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</si>
  <si>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</si>
  <si>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</si>
  <si>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</si>
  <si>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</si>
  <si>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</si>
  <si>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</si>
  <si>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</si>
  <si>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</si>
  <si>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</si>
  <si>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</si>
  <si>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</si>
  <si>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</si>
  <si>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</si>
  <si>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</si>
  <si>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</si>
  <si>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</si>
  <si>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</si>
  <si>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</si>
  <si>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</si>
  <si>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</si>
  <si>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</si>
  <si>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</si>
  <si>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</si>
  <si>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</si>
  <si>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</si>
  <si>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</si>
  <si>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</si>
  <si>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</si>
  <si>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</si>
  <si>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</si>
  <si>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</si>
  <si>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</si>
  <si>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</si>
  <si>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</si>
  <si>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</si>
  <si>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</si>
  <si>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</si>
  <si>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</si>
  <si>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</si>
  <si>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</si>
  <si>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</si>
  <si>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</si>
  <si>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</si>
  <si>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</si>
  <si>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</si>
  <si>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</si>
  <si>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</si>
  <si>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</si>
  <si>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</si>
  <si>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</si>
  <si>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</si>
  <si>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</si>
  <si>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</si>
  <si>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</si>
  <si>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</si>
  <si>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</si>
  <si>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</si>
  <si>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</si>
  <si>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</si>
  <si>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</si>
  <si>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</si>
  <si>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</si>
  <si>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</si>
  <si>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</si>
  <si>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</si>
  <si>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</si>
  <si>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</si>
  <si>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</si>
  <si>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</si>
  <si>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</si>
  <si>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</si>
  <si>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</si>
  <si>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</si>
  <si>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</si>
  <si>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</si>
  <si>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</si>
  <si>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</si>
  <si>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</si>
  <si>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</si>
  <si>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</si>
  <si>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</si>
  <si>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</si>
  <si>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</si>
  <si>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</si>
  <si>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</si>
  <si>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</si>
  <si>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</si>
  <si>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</si>
  <si>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</si>
  <si>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</si>
  <si>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</si>
  <si>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</si>
  <si>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</si>
  <si>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</si>
  <si>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</si>
  <si>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</si>
  <si>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</si>
  <si>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</si>
  <si>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</si>
  <si>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</si>
  <si>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</si>
  <si>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</si>
  <si>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</si>
  <si>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</si>
  <si>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</si>
  <si>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</si>
  <si>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</si>
  <si>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</si>
  <si>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</si>
  <si>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</si>
  <si>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</si>
  <si>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</si>
  <si>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</si>
  <si>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</si>
  <si>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</si>
  <si>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</si>
  <si>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</si>
  <si>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</si>
  <si>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</si>
  <si>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</si>
  <si>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</si>
  <si>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</si>
  <si>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</si>
  <si>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</si>
  <si>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</si>
  <si>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</si>
  <si>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</si>
  <si>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</si>
  <si>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</si>
  <si>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</si>
  <si>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</si>
  <si>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</si>
  <si>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</si>
  <si>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</si>
  <si>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</si>
  <si>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</si>
  <si>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</si>
  <si>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</si>
  <si>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</si>
  <si>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</si>
  <si>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</si>
  <si>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</si>
  <si>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</si>
  <si>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</si>
  <si>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</si>
  <si>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</si>
  <si>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</si>
  <si>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</si>
  <si>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</si>
  <si>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</si>
  <si>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</si>
  <si>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</si>
  <si>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</si>
  <si>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</si>
  <si>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</si>
  <si>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</si>
  <si>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</si>
  <si>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</si>
  <si>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</si>
  <si>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</si>
  <si>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</si>
  <si>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</si>
  <si>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</si>
  <si>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</si>
  <si>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</si>
  <si>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</si>
  <si>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</si>
  <si>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</si>
  <si>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</si>
  <si>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</si>
  <si>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</si>
  <si>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</si>
  <si>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</si>
  <si>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</si>
  <si>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</si>
  <si>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</si>
  <si>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</si>
  <si>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</si>
  <si>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</si>
  <si>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</si>
  <si>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</si>
  <si>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</si>
  <si>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</si>
  <si>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</si>
  <si>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</si>
  <si>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</si>
  <si>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</si>
  <si>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</si>
  <si>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</si>
  <si>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</si>
  <si>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</si>
  <si>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</si>
  <si>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</si>
  <si>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</si>
  <si>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</si>
  <si>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</si>
  <si>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</si>
  <si>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</si>
  <si>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</si>
  <si>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</si>
  <si>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</si>
  <si>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</si>
  <si>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</si>
  <si>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</si>
  <si>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</si>
  <si>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</si>
  <si>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</si>
  <si>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</si>
  <si>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</si>
  <si>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</si>
  <si>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</si>
  <si>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</si>
  <si>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</si>
  <si>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</si>
  <si>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</si>
  <si>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</si>
  <si>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</si>
  <si>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</si>
  <si>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</si>
  <si>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</si>
  <si>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</si>
  <si>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</si>
  <si>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</si>
  <si>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</si>
  <si>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</si>
  <si>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</si>
  <si>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</si>
  <si>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</si>
  <si>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</si>
  <si>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</si>
  <si>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</si>
  <si>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</si>
  <si>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</si>
  <si>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</si>
  <si>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</si>
  <si>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</si>
  <si>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</si>
  <si>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</si>
  <si>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</si>
  <si>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</si>
  <si>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</si>
  <si>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</si>
  <si>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</si>
  <si>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</si>
  <si>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</si>
  <si>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</si>
  <si>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</si>
  <si>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</si>
  <si>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</si>
  <si>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</si>
  <si>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</si>
  <si>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</si>
  <si>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</si>
  <si>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</si>
  <si>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</si>
  <si>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</si>
  <si>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</si>
  <si>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</si>
  <si>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</si>
  <si>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</si>
  <si>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</si>
  <si>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</si>
  <si>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</si>
  <si>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</si>
  <si>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</si>
  <si>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</si>
  <si>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</si>
  <si>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</si>
  <si>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</si>
  <si>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</si>
  <si>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</si>
  <si>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</si>
  <si>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</si>
  <si>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</si>
  <si>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</si>
  <si>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</si>
  <si>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</si>
  <si>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</si>
  <si>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</si>
  <si>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</si>
  <si>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</si>
  <si>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</si>
  <si>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</si>
  <si>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</si>
  <si>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</si>
  <si>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</si>
  <si>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</si>
  <si>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</si>
  <si>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</si>
  <si>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</si>
  <si>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</si>
  <si>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</si>
  <si>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</si>
  <si>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</si>
  <si>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</si>
  <si>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</si>
  <si>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</si>
  <si>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</si>
  <si>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</si>
  <si>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</si>
  <si>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</si>
  <si>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</si>
  <si>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</si>
  <si>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</si>
  <si>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</si>
  <si>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</si>
  <si>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</si>
  <si>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</si>
  <si>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</si>
  <si>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</si>
  <si>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</si>
  <si>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</si>
  <si>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</si>
  <si>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</si>
  <si>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</si>
  <si>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</si>
  <si>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</si>
  <si>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</si>
  <si>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</si>
  <si>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</si>
  <si>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</si>
  <si>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</si>
  <si>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</si>
  <si>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</si>
  <si>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</si>
  <si>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</si>
  <si>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</si>
  <si>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</si>
  <si>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</si>
  <si>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</si>
  <si>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</si>
  <si>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</si>
  <si>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</si>
  <si>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</si>
  <si>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</si>
  <si>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</si>
  <si>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</si>
  <si>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</si>
  <si>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</si>
  <si>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</si>
  <si>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</si>
  <si>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</si>
  <si>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</si>
  <si>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</si>
  <si>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</si>
  <si>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</si>
  <si>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</si>
  <si>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</si>
  <si>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</si>
  <si>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</si>
  <si>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</si>
  <si>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</si>
  <si>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</si>
  <si>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</si>
  <si>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</si>
  <si>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</si>
  <si>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</si>
  <si>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</si>
  <si>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</si>
  <si>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</si>
  <si>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</si>
  <si>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</si>
  <si>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</si>
  <si>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</si>
  <si>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</si>
  <si>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</si>
  <si>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</si>
  <si>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</si>
  <si>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</si>
  <si>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</si>
  <si>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</si>
  <si>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</si>
  <si>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</si>
  <si>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</si>
  <si>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</si>
  <si>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</si>
  <si>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</si>
  <si>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</si>
  <si>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</si>
  <si>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</si>
  <si>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</si>
  <si>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</si>
  <si>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</si>
  <si>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</si>
  <si>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</si>
  <si>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</si>
  <si>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</si>
  <si>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</si>
  <si>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</si>
  <si>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</si>
  <si>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</si>
  <si>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</si>
  <si>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</si>
  <si>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</si>
  <si>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</si>
  <si>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</si>
  <si>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</si>
  <si>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</si>
  <si>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</si>
  <si>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</si>
  <si>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</si>
  <si>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</si>
  <si>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</si>
  <si>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</si>
  <si>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</si>
  <si>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</si>
  <si>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</si>
  <si>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</si>
  <si>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</si>
  <si>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</si>
  <si>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</si>
  <si>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</si>
  <si>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</si>
  <si>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</si>
  <si>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</si>
  <si>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</si>
  <si>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</si>
  <si>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</si>
  <si>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</si>
  <si>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</si>
  <si>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</si>
  <si>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</si>
  <si>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</si>
  <si>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</si>
  <si>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</si>
  <si>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</si>
  <si>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</si>
  <si>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</si>
  <si>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</si>
  <si>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</si>
  <si>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</si>
  <si>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</si>
  <si>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</si>
  <si>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</si>
  <si>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</si>
  <si>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</si>
  <si>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</si>
  <si>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</si>
  <si>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</si>
  <si>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</si>
  <si>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</si>
  <si>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</si>
  <si>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</si>
  <si>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</si>
  <si>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</si>
  <si>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</si>
  <si>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</si>
  <si>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</si>
  <si>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</si>
  <si>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</si>
  <si>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</si>
  <si>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</si>
  <si>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</si>
  <si>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</si>
  <si>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</si>
  <si>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</si>
  <si>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</si>
  <si>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</si>
  <si>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</si>
  <si>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</si>
  <si>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</si>
  <si>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</si>
  <si>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</si>
  <si>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</si>
  <si>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</si>
  <si>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</si>
  <si>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</si>
  <si>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</si>
  <si>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</si>
  <si>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</si>
  <si>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</si>
  <si>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</si>
  <si>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</si>
  <si>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</si>
  <si>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</si>
  <si>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</si>
  <si>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</si>
  <si>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</si>
  <si>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</si>
  <si>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</si>
  <si>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</si>
  <si>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</si>
  <si>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</si>
  <si>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</si>
  <si>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</si>
  <si>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</si>
  <si>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</si>
  <si>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</si>
  <si>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</si>
  <si>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</si>
  <si>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</si>
  <si>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</si>
  <si>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</si>
  <si>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</si>
  <si>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</si>
  <si>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</si>
  <si>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</si>
  <si>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</si>
  <si>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</si>
  <si>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</si>
  <si>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</si>
  <si>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</si>
  <si>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</si>
  <si>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</si>
  <si>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</si>
  <si>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</si>
  <si>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</si>
  <si>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</si>
  <si>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</si>
  <si>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</si>
  <si>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</si>
  <si>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</si>
  <si>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</si>
  <si>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</si>
  <si>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</si>
  <si>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</si>
  <si>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</si>
  <si>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</si>
  <si>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</si>
  <si>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</si>
  <si>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</si>
  <si>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</si>
  <si>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</si>
  <si>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</si>
  <si>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</si>
  <si>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</si>
  <si>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</si>
  <si>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</si>
  <si>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</si>
  <si>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</si>
  <si>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</si>
  <si>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</si>
  <si>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</si>
  <si>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</si>
  <si>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</si>
  <si>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</si>
  <si>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</si>
  <si>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</si>
  <si>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</si>
  <si>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</si>
  <si>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</si>
  <si>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</si>
  <si>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</si>
  <si>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</si>
  <si>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</si>
  <si>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</si>
  <si>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</si>
  <si>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</si>
  <si>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</si>
  <si>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</si>
  <si>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</si>
  <si>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</si>
  <si>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</si>
  <si>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</si>
  <si>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</si>
  <si>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</si>
  <si>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</si>
  <si>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</si>
  <si>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</si>
  <si>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</si>
  <si>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</si>
  <si>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</si>
  <si>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</si>
  <si>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</si>
  <si>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</si>
  <si>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</si>
  <si>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</si>
  <si>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</si>
  <si>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</si>
  <si>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</si>
  <si>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</si>
  <si>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</si>
  <si>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</si>
  <si>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</si>
  <si>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</si>
  <si>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</si>
  <si>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</si>
  <si>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</si>
  <si>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</si>
  <si>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</si>
  <si>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</si>
  <si>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</si>
  <si>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</si>
  <si>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</si>
  <si>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</si>
  <si>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</si>
  <si>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</si>
  <si>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</si>
  <si>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</si>
  <si>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</si>
  <si>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</si>
  <si>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</si>
  <si>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</si>
  <si>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</si>
  <si>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</si>
  <si>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</si>
  <si>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</si>
  <si>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</si>
  <si>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</si>
  <si>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</si>
  <si>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</si>
  <si>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</si>
  <si>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</si>
  <si>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</si>
  <si>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</si>
  <si>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</si>
  <si>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</si>
  <si>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</si>
  <si>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</si>
  <si>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</si>
  <si>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</si>
  <si>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</si>
  <si>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</si>
  <si>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</si>
  <si>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</si>
  <si>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</si>
  <si>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</si>
  <si>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</si>
  <si>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</si>
  <si>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</si>
  <si>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</si>
  <si>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</si>
  <si>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</si>
  <si>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</si>
  <si>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</si>
  <si>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</si>
  <si>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</si>
  <si>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</si>
  <si>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</si>
  <si>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</si>
  <si>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</si>
  <si>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</si>
  <si>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</si>
  <si>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</si>
  <si>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</si>
  <si>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</si>
  <si>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</si>
  <si>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</si>
  <si>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</si>
  <si>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</si>
  <si>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</si>
  <si>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</si>
  <si>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</si>
  <si>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</si>
  <si>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</si>
  <si>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</si>
  <si>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</si>
  <si>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</si>
  <si>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</si>
  <si>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</si>
  <si>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</si>
  <si>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</si>
  <si>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</si>
  <si>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</si>
  <si>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</si>
  <si>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</si>
  <si>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</si>
  <si>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</si>
  <si>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</si>
  <si>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</si>
  <si>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</si>
  <si>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</si>
  <si>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</si>
  <si>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</si>
  <si>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</si>
  <si>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</si>
  <si>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</si>
  <si>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</si>
  <si>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</si>
  <si>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</si>
  <si>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</si>
  <si>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</si>
  <si>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</si>
  <si>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</si>
  <si>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</si>
  <si>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</si>
  <si>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</si>
  <si>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</si>
  <si>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</si>
  <si>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</si>
  <si>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</si>
  <si>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</si>
  <si>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</si>
  <si>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</si>
  <si>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</si>
  <si>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</si>
  <si>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</si>
  <si>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</si>
  <si>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</si>
  <si>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</si>
  <si>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</si>
  <si>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</si>
  <si>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</si>
  <si>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</si>
  <si>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</si>
  <si>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</si>
  <si>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</si>
  <si>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</si>
  <si>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</si>
  <si>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</si>
  <si>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</si>
  <si>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</si>
  <si>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</si>
  <si>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</si>
  <si>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</si>
  <si>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</si>
  <si>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</si>
  <si>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</si>
  <si>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</si>
  <si>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</si>
  <si>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</si>
  <si>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</si>
  <si>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</si>
  <si>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</si>
  <si>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</si>
  <si>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</si>
  <si>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</si>
  <si>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</si>
  <si>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</si>
  <si>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</si>
  <si>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</si>
  <si>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</si>
  <si>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</si>
  <si>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</si>
  <si>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</si>
  <si>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</si>
  <si>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</si>
  <si>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</si>
  <si>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</si>
  <si>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</si>
  <si>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</si>
  <si>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</si>
  <si>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</si>
  <si>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</si>
  <si>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</si>
  <si>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</si>
  <si>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</si>
  <si>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</si>
  <si>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</si>
  <si>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</si>
  <si>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</si>
  <si>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</si>
  <si>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</si>
  <si>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</si>
  <si>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</si>
  <si>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</si>
  <si>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</si>
  <si>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</si>
  <si>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</si>
  <si>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</si>
  <si>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</si>
  <si>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</si>
  <si>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</si>
  <si>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</si>
  <si>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</si>
  <si>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</si>
  <si>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</si>
  <si>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</si>
  <si>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</si>
  <si>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</si>
  <si>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</si>
  <si>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</si>
  <si>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</si>
  <si>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</si>
  <si>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</si>
  <si>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</si>
  <si>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</si>
  <si>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</si>
  <si>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</si>
  <si>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</si>
  <si>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</si>
  <si>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</si>
  <si>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</si>
  <si>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</si>
  <si>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</si>
  <si>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</si>
  <si>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</si>
  <si>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</si>
  <si>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</si>
  <si>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</si>
  <si>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</si>
  <si>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</si>
  <si>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</si>
  <si>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</si>
  <si>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</si>
  <si>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</si>
  <si>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</si>
  <si>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</si>
  <si>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</si>
  <si>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</si>
  <si>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</si>
  <si>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</si>
  <si>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</si>
  <si>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</si>
  <si>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</si>
  <si>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</si>
  <si>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</si>
  <si>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</si>
  <si>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</si>
  <si>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</si>
  <si>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</si>
  <si>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</si>
  <si>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</si>
  <si>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</si>
  <si>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</si>
  <si>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</si>
  <si>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</si>
  <si>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</si>
  <si>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</si>
  <si>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</si>
  <si>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</si>
  <si>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</si>
  <si>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</si>
  <si>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</si>
  <si>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</si>
  <si>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</si>
  <si>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</si>
  <si>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</si>
  <si>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</si>
  <si>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</si>
  <si>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</si>
  <si>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</si>
  <si>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</si>
  <si>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</si>
  <si>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</si>
  <si>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</si>
  <si>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</si>
  <si>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</si>
  <si>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</si>
  <si>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</si>
  <si>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</si>
  <si>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</si>
  <si>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</si>
  <si>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</si>
  <si>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</si>
  <si>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</si>
  <si>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</si>
  <si>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</si>
  <si>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</si>
  <si>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</si>
  <si>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</si>
  <si>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</si>
  <si>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</si>
  <si>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</si>
  <si>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</si>
  <si>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</si>
  <si>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</si>
  <si>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</si>
  <si>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</si>
  <si>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</si>
  <si>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</si>
  <si>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</si>
  <si>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</si>
  <si>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</si>
  <si>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</si>
  <si>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</si>
  <si>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</si>
  <si>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</si>
  <si>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</si>
  <si>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</si>
  <si>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</si>
  <si>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</si>
  <si>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</si>
  <si>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</si>
  <si>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</si>
  <si>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</si>
  <si>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</si>
  <si>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</si>
  <si>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</si>
  <si>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</si>
  <si>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</si>
  <si>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</si>
  <si>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</si>
  <si>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</si>
  <si>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</si>
  <si>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</si>
  <si>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</si>
  <si>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</si>
  <si>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</si>
  <si>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</si>
  <si>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</si>
  <si>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</si>
  <si>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</si>
  <si>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</si>
  <si>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</si>
  <si>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</si>
  <si>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</si>
  <si>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</si>
  <si>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</si>
  <si>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</si>
  <si>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</si>
  <si>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</si>
  <si>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</si>
  <si>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</si>
  <si>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</si>
  <si>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</si>
  <si>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</si>
  <si>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</si>
  <si>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</si>
  <si>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</si>
  <si>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</si>
  <si>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</si>
  <si>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</si>
  <si>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</si>
  <si>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</si>
  <si>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</si>
  <si>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</si>
  <si>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</si>
  <si>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</si>
  <si>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</si>
  <si>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</si>
  <si>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</si>
  <si>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</si>
  <si>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</si>
  <si>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</si>
  <si>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</si>
  <si>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</si>
  <si>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</si>
  <si>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</si>
  <si>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</si>
  <si>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</si>
  <si>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</si>
  <si>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</si>
  <si>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</si>
  <si>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</si>
  <si>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</si>
  <si>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</si>
  <si>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</si>
  <si>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</si>
  <si>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</si>
  <si>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</si>
  <si>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</si>
  <si>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</si>
  <si>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</si>
  <si>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</si>
  <si>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</si>
  <si>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</si>
  <si>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</si>
  <si>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</si>
  <si>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</si>
  <si>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</si>
  <si>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</si>
  <si>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</si>
  <si>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</si>
  <si>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</si>
  <si>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</si>
  <si>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</si>
  <si>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</si>
  <si>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</si>
  <si>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</si>
  <si>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</si>
  <si>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</si>
  <si>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</si>
  <si>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</si>
  <si>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</si>
  <si>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</si>
  <si>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</si>
  <si>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</si>
  <si>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</si>
  <si>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</si>
  <si>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</si>
  <si>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</si>
  <si>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</si>
  <si>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</si>
  <si>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</si>
  <si>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</si>
  <si>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</si>
  <si>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</si>
  <si>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</si>
  <si>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</si>
  <si>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</si>
  <si>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</si>
  <si>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</si>
  <si>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</si>
  <si>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</si>
  <si>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</si>
  <si>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</si>
  <si>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</si>
  <si>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</si>
  <si>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</si>
  <si>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</si>
  <si>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</si>
  <si>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</si>
  <si>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</si>
  <si>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</si>
  <si>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</si>
  <si>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</si>
  <si>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</si>
  <si>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</si>
  <si>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</si>
  <si>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</si>
  <si>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</si>
  <si>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</si>
  <si>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</si>
  <si>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</si>
  <si>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</si>
  <si>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</si>
  <si>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</si>
  <si>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</si>
  <si>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</si>
  <si>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</si>
  <si>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</si>
  <si>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</si>
  <si>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</si>
  <si>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</si>
  <si>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</si>
  <si>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</si>
  <si>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</si>
  <si>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</si>
  <si>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</si>
  <si>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</si>
  <si>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</si>
  <si>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</si>
  <si>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</si>
  <si>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</si>
  <si>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</si>
  <si>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</si>
  <si>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</si>
  <si>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</si>
  <si>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</si>
  <si>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</si>
  <si>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</si>
  <si>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</si>
  <si>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</si>
  <si>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</si>
  <si>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</si>
  <si>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</si>
  <si>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</si>
  <si>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</si>
  <si>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</si>
  <si>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</si>
  <si>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</si>
  <si>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</si>
  <si>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</si>
  <si>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</si>
  <si>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</si>
  <si>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</si>
  <si>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</si>
  <si>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</si>
  <si>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</si>
  <si>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</si>
  <si>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</si>
  <si>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</si>
  <si>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</si>
  <si>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</si>
  <si>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</si>
  <si>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</si>
  <si>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</si>
  <si>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</si>
  <si>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</si>
  <si>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</si>
  <si>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</si>
  <si>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</si>
  <si>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</si>
  <si>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</si>
  <si>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</si>
  <si>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</si>
  <si>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</si>
  <si>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</si>
  <si>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</si>
  <si>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</si>
  <si>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</si>
  <si>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</si>
  <si>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</si>
  <si>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</si>
  <si>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</si>
  <si>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</si>
  <si>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</si>
  <si>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</si>
  <si>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</si>
  <si>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</si>
  <si>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</si>
  <si>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</si>
  <si>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</si>
  <si>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</si>
  <si>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</si>
  <si>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</si>
  <si>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</si>
  <si>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</si>
  <si>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</si>
  <si>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</si>
  <si>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</si>
  <si>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</si>
  <si>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</si>
  <si>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</si>
  <si>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</si>
  <si>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</si>
  <si>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</si>
  <si>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</si>
  <si>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</si>
  <si>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</si>
  <si>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</si>
  <si>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</si>
  <si>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</si>
  <si>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</si>
  <si>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</si>
  <si>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</si>
  <si>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</si>
  <si>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</si>
  <si>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</si>
  <si>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</si>
  <si>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</si>
  <si>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</si>
  <si>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</si>
  <si>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</si>
  <si>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</si>
  <si>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</si>
  <si>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</si>
  <si>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</si>
  <si>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</si>
  <si>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</si>
  <si>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</si>
  <si>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</si>
  <si>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</si>
  <si>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</si>
  <si>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</si>
  <si>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</si>
  <si>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</si>
  <si>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</si>
  <si>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</si>
  <si>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</si>
  <si>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</si>
  <si>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</si>
  <si>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</si>
  <si>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</si>
  <si>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</si>
  <si>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</si>
  <si>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</si>
  <si>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</si>
  <si>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</si>
  <si>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</si>
  <si>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</si>
  <si>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</si>
  <si>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</si>
  <si>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</si>
  <si>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</si>
  <si>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</si>
  <si>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</si>
  <si>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</si>
  <si>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</si>
  <si>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</si>
  <si>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</si>
  <si>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</si>
  <si>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</si>
  <si>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</si>
  <si>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</si>
  <si>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</si>
  <si>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</si>
  <si>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</si>
  <si>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</si>
  <si>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</si>
  <si>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</si>
  <si>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</si>
  <si>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</si>
  <si>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</si>
  <si>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</si>
  <si>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</si>
  <si>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</si>
  <si>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</si>
  <si>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</si>
  <si>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</si>
  <si>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</si>
  <si>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</si>
  <si>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</si>
  <si>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</si>
  <si>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</si>
  <si>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</si>
  <si>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</si>
  <si>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</si>
  <si>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</si>
  <si>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</si>
  <si>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</si>
  <si>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</si>
  <si>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</si>
  <si>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</si>
  <si>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</si>
  <si>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</si>
  <si>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</si>
  <si>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</si>
  <si>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</si>
  <si>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</si>
  <si>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</si>
  <si>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</si>
  <si>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</si>
  <si>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</si>
  <si>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</si>
  <si>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</si>
  <si>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</si>
  <si>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</si>
  <si>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</si>
  <si>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</si>
  <si>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</si>
  <si>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</si>
  <si>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charset val="134"/>
      </rPr>
      <t>网站：</t>
    </r>
    <r>
      <rPr>
        <sz val="11"/>
        <rFont val="Verdana"/>
        <family val="2"/>
      </rPr>
      <t>(http://www.responsiblemineralsinitiative.org/)</t>
    </r>
  </si>
  <si>
    <r>
      <t>公司资料填写说明（第</t>
    </r>
    <r>
      <rPr>
        <sz val="11"/>
        <rFont val="Verdana"/>
        <family val="2"/>
      </rPr>
      <t>8-22</t>
    </r>
    <r>
      <rPr>
        <sz val="11"/>
        <rFont val="SimSun"/>
        <charset val="134"/>
      </rPr>
      <t>行）。只限英文作答</t>
    </r>
  </si>
  <si>
    <r>
      <t>注：带星号（</t>
    </r>
    <r>
      <rPr>
        <sz val="11"/>
        <rFont val="Verdana"/>
        <family val="2"/>
      </rPr>
      <t>*</t>
    </r>
    <r>
      <rPr>
        <sz val="11"/>
        <rFont val="SimSun"/>
        <charset val="134"/>
      </rPr>
      <t>）的栏目必须填写</t>
    </r>
  </si>
  <si>
    <r>
      <rPr>
        <sz val="11"/>
        <rFont val="Verdana"/>
        <family val="2"/>
      </rPr>
      <t xml:space="preserve">3. </t>
    </r>
    <r>
      <rPr>
        <sz val="11"/>
        <rFont val="SimSun"/>
        <charset val="134"/>
      </rPr>
      <t>输入贵公司的唯一识别序号或编号
（</t>
    </r>
    <r>
      <rPr>
        <sz val="11"/>
        <rFont val="Verdana"/>
        <family val="2"/>
      </rPr>
      <t>DUNS</t>
    </r>
    <r>
      <rPr>
        <sz val="11"/>
        <rFont val="SimSun"/>
        <charset val="134"/>
      </rPr>
      <t>号码，</t>
    </r>
    <r>
      <rPr>
        <sz val="11"/>
        <rFont val="Verdana"/>
        <family val="2"/>
      </rPr>
      <t>VAT</t>
    </r>
    <r>
      <rPr>
        <sz val="11"/>
        <rFont val="SimSun"/>
        <charset val="134"/>
      </rPr>
      <t>号码，客户特定识别码等）</t>
    </r>
  </si>
  <si>
    <r>
      <rPr>
        <sz val="11"/>
        <rFont val="Verdana"/>
        <family val="2"/>
      </rPr>
      <t>4.</t>
    </r>
    <r>
      <rPr>
        <sz val="11"/>
        <rFont val="SimSun"/>
        <charset val="134"/>
      </rPr>
      <t xml:space="preserve"> 输入唯一识别序号或编号的出处 （如“</t>
    </r>
    <r>
      <rPr>
        <sz val="11"/>
        <rFont val="Verdana"/>
        <family val="2"/>
      </rPr>
      <t>DUNS</t>
    </r>
    <r>
      <rPr>
        <sz val="11"/>
        <rFont val="SimSun"/>
        <charset val="134"/>
      </rPr>
      <t>”，“</t>
    </r>
    <r>
      <rPr>
        <sz val="11"/>
        <rFont val="Verdana"/>
        <family val="2"/>
      </rPr>
      <t>VAT</t>
    </r>
    <r>
      <rPr>
        <sz val="11"/>
        <rFont val="SimSun"/>
        <charset val="134"/>
      </rPr>
      <t>”，“客户”等）</t>
    </r>
  </si>
  <si>
    <r>
      <rPr>
        <sz val="11"/>
        <rFont val="Verdana"/>
        <family val="2"/>
      </rPr>
      <t>14.</t>
    </r>
    <r>
      <rPr>
        <sz val="11"/>
        <rFont val="SimSun"/>
        <charset val="134"/>
      </rPr>
      <t xml:space="preserve"> 申报人应按“公司名-年月日.</t>
    </r>
    <r>
      <rPr>
        <sz val="11"/>
        <rFont val="Verdana"/>
        <family val="2"/>
      </rPr>
      <t>xlsx</t>
    </r>
    <r>
      <rPr>
        <sz val="11"/>
        <rFont val="SimSun"/>
        <charset val="134"/>
      </rPr>
      <t>”
格式来命名并存档本报告。（日期格式为年-月-日）</t>
    </r>
  </si>
  <si>
    <r>
      <t xml:space="preserve">六个申报范围问题的答复说明（第 </t>
    </r>
    <r>
      <rPr>
        <sz val="11"/>
        <rFont val="Verdana"/>
        <family val="2"/>
      </rPr>
      <t>24 - 56</t>
    </r>
    <r>
      <rPr>
        <sz val="11"/>
        <rFont val="SimSun"/>
        <charset val="134"/>
      </rPr>
      <t xml:space="preserve"> 行）。
仅以</t>
    </r>
    <r>
      <rPr>
        <b/>
        <sz val="11"/>
        <rFont val="SimSun"/>
        <charset val="134"/>
      </rPr>
      <t>英文</t>
    </r>
    <r>
      <rPr>
        <sz val="11"/>
        <rFont val="SimSun"/>
        <charset val="134"/>
      </rPr>
      <t>提供答复</t>
    </r>
  </si>
  <si>
    <r>
      <rPr>
        <sz val="11"/>
        <rFont val="Verdana"/>
        <family val="2"/>
      </rPr>
      <t xml:space="preserve">1. </t>
    </r>
    <r>
      <rPr>
        <sz val="11"/>
        <rFont val="SimSun"/>
        <charset val="134"/>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</si>
  <si>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charset val="134"/>
      </rPr>
      <t xml:space="preserve"> 回答说明（</t>
    </r>
    <r>
      <rPr>
        <sz val="11"/>
        <rFont val="Verdana"/>
        <family val="2"/>
      </rPr>
      <t>63 - 79</t>
    </r>
    <r>
      <rPr>
        <sz val="11"/>
        <rFont val="SimSun"/>
        <charset val="134"/>
      </rPr>
      <t xml:space="preserve"> 行）。如果对问题 </t>
    </r>
    <r>
      <rPr>
        <sz val="11"/>
        <rFont val="Verdana"/>
        <family val="2"/>
      </rPr>
      <t>1</t>
    </r>
    <r>
      <rPr>
        <sz val="11"/>
        <rFont val="SimSun"/>
        <charset val="134"/>
      </rPr>
      <t xml:space="preserve"> 就任何金属的答复为
“是”，必须回答问题 </t>
    </r>
    <r>
      <rPr>
        <sz val="11"/>
        <rFont val="Verdana"/>
        <family val="2"/>
      </rPr>
      <t>A</t>
    </r>
    <r>
      <rPr>
        <sz val="11"/>
        <rFont val="SimSun"/>
        <charset val="134"/>
      </rPr>
      <t xml:space="preserve"> 至 </t>
    </r>
    <r>
      <rPr>
        <sz val="11"/>
        <rFont val="Verdana"/>
        <family val="2"/>
      </rPr>
      <t>I</t>
    </r>
    <r>
      <rPr>
        <sz val="11"/>
        <rFont val="SimSun"/>
        <charset val="134"/>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</si>
  <si>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charset val="134"/>
      </rPr>
      <t xml:space="preserve">
问题 </t>
    </r>
    <r>
      <rPr>
        <sz val="11"/>
        <rFont val="Verdana"/>
        <family val="2"/>
      </rPr>
      <t>A – I</t>
    </r>
    <r>
      <rPr>
        <sz val="11"/>
        <rFont val="SimSun"/>
        <charset val="134"/>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</si>
  <si>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charset val="134"/>
      </rPr>
      <t>）列表示此区域必须填写。</t>
    </r>
  </si>
  <si>
    <r>
      <rPr>
        <sz val="11"/>
        <rFont val="Verdana"/>
        <family val="2"/>
      </rPr>
      <t xml:space="preserve">1. </t>
    </r>
    <r>
      <rPr>
        <sz val="11"/>
        <rFont val="SimSun"/>
        <charset val="134"/>
      </rPr>
      <t xml:space="preserve">冶炼厂识别输入列－如果您知道冶炼厂
识别号码，则在 </t>
    </r>
    <r>
      <rPr>
        <sz val="11"/>
        <rFont val="Verdana"/>
        <family val="2"/>
      </rPr>
      <t>A</t>
    </r>
    <r>
      <rPr>
        <sz val="11"/>
        <rFont val="SimSun"/>
        <charset val="134"/>
      </rPr>
      <t xml:space="preserve"> 列输入号码（</t>
    </r>
    <r>
      <rPr>
        <sz val="11"/>
        <rFont val="Verdana"/>
        <family val="2"/>
      </rPr>
      <t>B、C、D、
E、F、G、I</t>
    </r>
    <r>
      <rPr>
        <sz val="11"/>
        <rFont val="SimSun"/>
        <charset val="134"/>
      </rPr>
      <t xml:space="preserve"> 和 </t>
    </r>
    <r>
      <rPr>
        <sz val="11"/>
        <rFont val="Verdana"/>
        <family val="2"/>
      </rPr>
      <t>J</t>
    </r>
    <r>
      <rPr>
        <sz val="11"/>
        <rFont val="SimSun"/>
        <charset val="134"/>
      </rPr>
      <t xml:space="preserve"> 列将自动填入）。</t>
    </r>
    <r>
      <rPr>
        <sz val="11"/>
        <rFont val="Verdana"/>
        <family val="2"/>
      </rPr>
      <t>A</t>
    </r>
    <r>
      <rPr>
        <sz val="11"/>
        <rFont val="SimSun"/>
        <charset val="134"/>
      </rPr>
      <t xml:space="preserve"> 列不会自动填入。</t>
    </r>
  </si>
  <si>
    <r>
      <rPr>
        <sz val="11"/>
        <rFont val="Verdana"/>
        <family val="2"/>
      </rPr>
      <t>2.</t>
    </r>
    <r>
      <rPr>
        <sz val="11"/>
        <rFont val="SimSun"/>
        <charset val="134"/>
      </rPr>
      <t xml:space="preserve"> 金属（</t>
    </r>
    <r>
      <rPr>
        <vertAlign val="superscript"/>
        <sz val="11"/>
        <rFont val="Verdana"/>
        <family val="2"/>
      </rPr>
      <t>*</t>
    </r>
    <r>
      <rPr>
        <sz val="11"/>
        <rFont val="SimSun"/>
        <charset val="134"/>
      </rPr>
      <t xml:space="preserve">）- 在下拉菜单中选择
正在录入信息的冶炼厂所提炼的金属。 </t>
    </r>
  </si>
  <si>
    <r>
      <rPr>
        <sz val="11"/>
        <rFont val="Verdana"/>
        <family val="2"/>
      </rPr>
      <t>6.</t>
    </r>
    <r>
      <rPr>
        <sz val="11"/>
        <rFont val="SimSun"/>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</si>
  <si>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charset val="134"/>
      </rPr>
      <t xml:space="preserve"> 冶炼厂识别号码 -  </t>
    </r>
    <r>
      <rPr>
        <sz val="11"/>
        <rFont val="Verdana"/>
        <family val="2"/>
      </rPr>
      <t xml:space="preserve">F </t>
    </r>
    <r>
      <rPr>
        <sz val="11"/>
        <rFont val="SimSun"/>
        <charset val="134"/>
      </rPr>
      <t xml:space="preserve">列包括所有的
冶炼厂识别号码。如果在 </t>
    </r>
    <r>
      <rPr>
        <sz val="11"/>
        <rFont val="Verdana"/>
        <family val="2"/>
      </rPr>
      <t xml:space="preserve">C </t>
    </r>
    <r>
      <rPr>
        <sz val="11"/>
        <rFont val="SimSun"/>
        <charset val="134"/>
      </rPr>
      <t xml:space="preserve">列中选出冶炼厂
名称，此栏会自动填入。 </t>
    </r>
  </si>
  <si>
    <r>
      <rPr>
        <sz val="11"/>
        <rFont val="Verdana"/>
        <family val="2"/>
      </rPr>
      <t>8.</t>
    </r>
    <r>
      <rPr>
        <sz val="11"/>
        <rFont val="SimSun"/>
        <charset val="134"/>
      </rPr>
      <t xml:space="preserve"> 冶炼厂所在街道 - 提供冶炼厂所在街道的名称。</t>
    </r>
  </si>
  <si>
    <r>
      <rPr>
        <sz val="11"/>
        <rFont val="Verdana"/>
        <family val="2"/>
      </rPr>
      <t>9.</t>
    </r>
    <r>
      <rPr>
        <sz val="11"/>
        <rFont val="SimSun"/>
        <charset val="134"/>
      </rPr>
      <t xml:space="preserve"> 冶炼厂所在城市 - 提供冶炼厂所在城市的名称。</t>
    </r>
  </si>
  <si>
    <r>
      <rPr>
        <sz val="11"/>
        <rFont val="Verdana"/>
        <family val="2"/>
      </rPr>
      <t>10.</t>
    </r>
    <r>
      <rPr>
        <sz val="11"/>
        <rFont val="SimSun"/>
        <charset val="134"/>
      </rPr>
      <t xml:space="preserve"> 冶炼厂地点： 州/省（如适用）- 提供冶炼厂所在的州/省。</t>
    </r>
  </si>
  <si>
    <r>
      <rPr>
        <sz val="11"/>
        <rFont val="Verdana"/>
        <family val="2"/>
      </rPr>
      <t>11.</t>
    </r>
    <r>
      <rPr>
        <sz val="11"/>
        <rFont val="SimSun"/>
        <charset val="134"/>
      </rPr>
      <t xml:space="preserve"> 冶炼厂联系人姓名——钴报告模板 (</t>
    </r>
    <r>
      <rPr>
        <sz val="11"/>
        <rFont val="Verdana"/>
        <family val="2"/>
      </rPr>
      <t>CRT</t>
    </r>
    <r>
      <rPr>
        <sz val="11"/>
        <rFont val="SimSun"/>
        <charset val="134"/>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charset val="134"/>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</si>
  <si>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charset val="134"/>
      </rPr>
      <t xml:space="preserve"> 冶炼厂联系电邮地址 - 填入被确认为冶炼厂联系人的电邮地址作为冶炼厂联系信息。 例如： </t>
    </r>
    <r>
      <rPr>
        <sz val="11"/>
        <rFont val="Verdana"/>
        <family val="2"/>
      </rPr>
      <t>John.Smith@SmelterXXX.com</t>
    </r>
    <r>
      <rPr>
        <sz val="11"/>
        <rFont val="SimSun"/>
        <charset val="134"/>
      </rPr>
      <t xml:space="preserve">。         请在填写此栏前阅读冶炼厂联系名称指引。 </t>
    </r>
  </si>
  <si>
    <r>
      <rPr>
        <sz val="11"/>
        <rFont val="Verdana"/>
        <family val="2"/>
      </rPr>
      <t xml:space="preserve">13. </t>
    </r>
    <r>
      <rPr>
        <sz val="11"/>
        <rFont val="SimSun"/>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charset val="134"/>
      </rPr>
      <t xml:space="preserve"> 列回答“是”。</t>
    </r>
  </si>
  <si>
    <r>
      <rPr>
        <sz val="11"/>
        <rFont val="Verdana"/>
        <family val="2"/>
      </rPr>
      <t>14.</t>
    </r>
    <r>
      <rPr>
        <sz val="11"/>
        <rFont val="SimSun"/>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</si>
  <si>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charset val="134"/>
      </rPr>
      <t>表明冶炼厂是否仅从回收料或报废料资源
中获取冶炼过程的来料。此问题自由选择答
复。本问题的允许答复有：
- 是
- 否
- 不知道</t>
    </r>
  </si>
  <si>
    <r>
      <rPr>
        <sz val="11"/>
        <rFont val="Verdana"/>
        <family val="2"/>
      </rPr>
      <t>16.</t>
    </r>
    <r>
      <rPr>
        <sz val="11"/>
        <rFont val="SimSun"/>
        <charset val="134"/>
      </rPr>
      <t xml:space="preserve"> 注释 - 用自由的格式的文字栏来输入
任何有关冶炼厂的意见。例如：冶炼厂正在被
</t>
    </r>
    <r>
      <rPr>
        <sz val="11"/>
        <rFont val="Verdana"/>
        <family val="2"/>
      </rPr>
      <t>YYY</t>
    </r>
    <r>
      <rPr>
        <sz val="11"/>
        <rFont val="SimSun"/>
        <charset val="134"/>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</si>
  <si>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charset val="134"/>
      </rPr>
      <t xml:space="preserve"> 列中的“备注”并按照
指示操作。贵公司可以使用 </t>
    </r>
    <r>
      <rPr>
        <sz val="11"/>
        <rFont val="Verdana"/>
        <family val="2"/>
      </rPr>
      <t>D</t>
    </r>
    <r>
      <rPr>
        <sz val="11"/>
        <rFont val="SimSun"/>
        <charset val="134"/>
      </rPr>
      <t xml:space="preserve"> 列中的 </t>
    </r>
    <r>
      <rPr>
        <sz val="11"/>
        <rFont val="Verdana"/>
        <family val="2"/>
      </rPr>
      <t>URL</t>
    </r>
    <r>
      <rPr>
        <sz val="11"/>
        <rFont val="SimSun"/>
        <charset val="134"/>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</si>
  <si>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</si>
  <si>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charset val="134"/>
      </rPr>
      <t>不为目录或任何工具作任何的申述或保证。
目录和工具是依据“原样”和“现有”基础来提供。</t>
    </r>
    <r>
      <rPr>
        <sz val="11"/>
        <rFont val="Verdana"/>
        <family val="2"/>
      </rPr>
      <t xml:space="preserve">RBA </t>
    </r>
    <r>
      <rPr>
        <sz val="11"/>
        <rFont val="SimSun"/>
        <charset val="134"/>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</si>
  <si>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</si>
  <si>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charset val="134"/>
      </rPr>
      <t xml:space="preserve"> 因目录或任何工具
或及其使用而导致或产生的用户有过或者可能拥有或声称拥有的对 </t>
    </r>
    <r>
      <rPr>
        <sz val="11"/>
        <rFont val="Verdana"/>
        <family val="2"/>
      </rPr>
      <t xml:space="preserve">RBA </t>
    </r>
    <r>
      <rPr>
        <sz val="11"/>
        <rFont val="SimSun"/>
        <charset val="134"/>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charset val="134"/>
      </rPr>
      <t>以及其管理人员、董事、代理、
员工、志愿者、代表、承包商、继承人、指定人解除并永远免除责任；</t>
    </r>
    <r>
      <rPr>
        <sz val="11"/>
        <rFont val="Verdana"/>
        <family val="2"/>
      </rPr>
      <t>(b)</t>
    </r>
    <r>
      <rPr>
        <sz val="11"/>
        <rFont val="SimSun"/>
        <charset val="134"/>
      </rPr>
      <t xml:space="preserve"> 保护 </t>
    </r>
    <r>
      <rPr>
        <sz val="11"/>
        <rFont val="Verdana"/>
        <family val="2"/>
      </rPr>
      <t>RBA</t>
    </r>
    <r>
      <rPr>
        <sz val="11"/>
        <rFont val="SimSun"/>
        <charset val="134"/>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</si>
  <si>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</si>
  <si>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</si>
  <si>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</si>
  <si>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</si>
  <si>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</si>
  <si>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</si>
  <si>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</si>
  <si>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</si>
  <si>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</si>
  <si>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</si>
  <si>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</si>
  <si>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</si>
  <si>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charset val="134"/>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</si>
  <si>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</si>
  <si>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</si>
  <si>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charset val="134"/>
      </rPr>
      <t xml:space="preserve">年，是全球最大的
致力于在电子行业供应链中倡导企业责任的行业联盟。
</t>
    </r>
    <r>
      <rPr>
        <sz val="11"/>
        <rFont val="Verdana"/>
        <family val="2"/>
      </rPr>
      <t>(http://www.responsiblebusiness.org)</t>
    </r>
    <r>
      <rPr>
        <sz val="11"/>
        <rFont val="SimSun"/>
        <charset val="134"/>
      </rPr>
      <t xml:space="preserve">
</t>
    </r>
  </si>
  <si>
    <r>
      <t>不使用冲突矿产冶炼厂计划是由电子行业公民联盟</t>
    </r>
    <r>
      <rPr>
        <sz val="11"/>
        <rFont val="Verdana"/>
        <family val="2"/>
      </rPr>
      <t xml:space="preserve">(RBA) </t>
    </r>
    <r>
      <rPr>
        <sz val="11"/>
        <rFont val="SimSun"/>
        <charset val="134"/>
      </rPr>
      <t xml:space="preserve">和全球电子可持续发展倡议组织 </t>
    </r>
    <r>
      <rPr>
        <sz val="11"/>
        <rFont val="Verdana"/>
        <family val="2"/>
      </rPr>
      <t xml:space="preserve">(GeSI) </t>
    </r>
    <r>
      <rPr>
        <sz val="11"/>
        <rFont val="SimSun"/>
        <charset val="134"/>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</si>
  <si>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charset val="134"/>
      </rPr>
      <t xml:space="preserve">是由责任商业联盟和全球电子永续
倡议组织的成员于 </t>
    </r>
    <r>
      <rPr>
        <sz val="11"/>
        <rFont val="Verdana"/>
        <family val="2"/>
      </rPr>
      <t>2008</t>
    </r>
    <r>
      <rPr>
        <sz val="11"/>
        <rFont val="SimSun"/>
        <charset val="134"/>
      </rPr>
      <t xml:space="preserve"> 发起成立，
已发展成为公司解决其供应链中的冲突矿产问题而最广泛使用和认可的资源之一。今天来自 </t>
    </r>
    <r>
      <rPr>
        <sz val="11"/>
        <rFont val="Verdana"/>
        <family val="2"/>
      </rPr>
      <t>7</t>
    </r>
    <r>
      <rPr>
        <sz val="11"/>
        <rFont val="SimSun"/>
        <charset val="134"/>
      </rPr>
      <t xml:space="preserve"> 个不同行业的超过 </t>
    </r>
    <r>
      <rPr>
        <sz val="11"/>
        <rFont val="Verdana"/>
        <family val="2"/>
      </rPr>
      <t>150</t>
    </r>
    <r>
      <rPr>
        <sz val="11"/>
        <rFont val="SimSun"/>
        <charset val="134"/>
      </rPr>
      <t xml:space="preserve"> 家公司加入了 </t>
    </r>
    <r>
      <rPr>
        <sz val="11"/>
        <rFont val="Verdana"/>
        <family val="2"/>
      </rPr>
      <t>RMI</t>
    </r>
    <r>
      <rPr>
        <sz val="11"/>
        <rFont val="SimSun"/>
        <charset val="134"/>
      </rPr>
      <t>，这些公司贡献了一系列工具和资源，包括负责任矿物审验流程、冲突矿产报告模板、合理原产国查询数据以及各类关于冲突矿产采购的指导文档。</t>
    </r>
    <r>
      <rPr>
        <sz val="11"/>
        <rFont val="Verdana"/>
        <family val="2"/>
      </rPr>
      <t>RMI</t>
    </r>
    <r>
      <rPr>
        <sz val="11"/>
        <rFont val="SimSun"/>
        <charset val="134"/>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charset val="134"/>
      </rPr>
      <t>。</t>
    </r>
  </si>
  <si>
    <r>
      <rPr>
        <sz val="11"/>
        <rFont val="Verdana"/>
        <family val="2"/>
      </rPr>
      <t>RMI</t>
    </r>
    <r>
      <rPr>
        <sz val="11"/>
        <rFont val="SimSun"/>
        <charset val="134"/>
      </rPr>
      <t xml:space="preserve"> 为一些公司指定的唯一识别号，这些公司被供应链中的成员报告为冶炼厂或精炼厂，无论它们是否经过验证符合 </t>
    </r>
    <r>
      <rPr>
        <sz val="11"/>
        <rFont val="Verdana"/>
        <family val="2"/>
      </rPr>
      <t>RMAP</t>
    </r>
    <r>
      <rPr>
        <sz val="11"/>
        <rFont val="SimSun"/>
        <charset val="134"/>
      </rPr>
      <t xml:space="preserve"> 审计标准或其他适用审计计划所定义的冶炼厂或精炼厂的特征。</t>
    </r>
  </si>
  <si>
    <r>
      <t>钴报告模板 (</t>
    </r>
    <r>
      <rPr>
        <sz val="11"/>
        <rFont val="Verdana"/>
        <family val="2"/>
      </rPr>
      <t>CRT</t>
    </r>
    <r>
      <rPr>
        <sz val="11"/>
        <rFont val="SimSun"/>
        <charset val="134"/>
      </rPr>
      <t>)</t>
    </r>
  </si>
  <si>
    <r>
      <t>需要填写一个 (</t>
    </r>
    <r>
      <rPr>
        <sz val="11"/>
        <rFont val="Verdana"/>
        <family val="2"/>
      </rPr>
      <t>1</t>
    </r>
    <r>
      <rPr>
        <sz val="11"/>
        <rFont val="SimSun"/>
        <charset val="134"/>
      </rPr>
      <t>) 或多个必填字段</t>
    </r>
  </si>
  <si>
    <t>本文件旨在收集产品中使用的特定原材料（特别是钴）的采购信息。</t>
  </si>
  <si>
    <r>
      <t>必填字段标记以星号 (</t>
    </r>
    <r>
      <rPr>
        <sz val="11"/>
        <rFont val="Verdana"/>
        <family val="2"/>
      </rPr>
      <t>*</t>
    </r>
    <r>
      <rPr>
        <sz val="11"/>
        <rFont val="SimSun"/>
        <charset val="134"/>
      </rPr>
      <t>)。参考说明选项卡，获取关于如何答复每个问题的指南。</t>
    </r>
  </si>
  <si>
    <r>
      <t>公司名称（</t>
    </r>
    <r>
      <rPr>
        <vertAlign val="superscript"/>
        <sz val="11"/>
        <rFont val="Verdana"/>
        <family val="2"/>
      </rPr>
      <t>*</t>
    </r>
    <r>
      <rPr>
        <sz val="11"/>
        <rFont val="SimSun"/>
        <charset val="134"/>
      </rPr>
      <t>）：</t>
    </r>
  </si>
  <si>
    <r>
      <t>申报范围或种类 (</t>
    </r>
    <r>
      <rPr>
        <vertAlign val="superscript"/>
        <sz val="11"/>
        <rFont val="Verdana"/>
        <family val="2"/>
      </rPr>
      <t>*</t>
    </r>
    <r>
      <rPr>
        <sz val="11"/>
        <rFont val="SimSun"/>
        <charset val="134"/>
      </rPr>
      <t>):</t>
    </r>
  </si>
  <si>
    <r>
      <t>范围描述：(</t>
    </r>
    <r>
      <rPr>
        <sz val="11"/>
        <rFont val="Verdana"/>
        <family val="2"/>
      </rPr>
      <t>*</t>
    </r>
    <r>
      <rPr>
        <sz val="11"/>
        <rFont val="SimSun"/>
        <charset val="134"/>
      </rPr>
      <t>)</t>
    </r>
  </si>
  <si>
    <r>
      <t>联系人姓名 (</t>
    </r>
    <r>
      <rPr>
        <sz val="11"/>
        <rFont val="Verdana"/>
        <family val="2"/>
      </rPr>
      <t>*</t>
    </r>
    <r>
      <rPr>
        <sz val="11"/>
        <rFont val="SimSun"/>
        <charset val="134"/>
      </rPr>
      <t>):</t>
    </r>
  </si>
  <si>
    <r>
      <t>联系人电邮地址 (</t>
    </r>
    <r>
      <rPr>
        <sz val="11"/>
        <rFont val="Verdana"/>
        <family val="2"/>
      </rPr>
      <t>*</t>
    </r>
    <r>
      <rPr>
        <sz val="11"/>
        <rFont val="SimSun"/>
        <charset val="134"/>
      </rPr>
      <t>):</t>
    </r>
  </si>
  <si>
    <r>
      <t>联系人电话 (</t>
    </r>
    <r>
      <rPr>
        <sz val="11"/>
        <rFont val="Verdana"/>
        <family val="2"/>
      </rPr>
      <t>*</t>
    </r>
    <r>
      <rPr>
        <sz val="11"/>
        <rFont val="SimSun"/>
        <charset val="134"/>
      </rPr>
      <t>):</t>
    </r>
  </si>
  <si>
    <r>
      <t>授权人姓名 (</t>
    </r>
    <r>
      <rPr>
        <sz val="11"/>
        <rFont val="Verdana"/>
        <family val="2"/>
      </rPr>
      <t>*</t>
    </r>
    <r>
      <rPr>
        <sz val="11"/>
        <rFont val="SimSun"/>
        <charset val="134"/>
      </rPr>
      <t>):</t>
    </r>
  </si>
  <si>
    <r>
      <t>授权人电邮地址 (</t>
    </r>
    <r>
      <rPr>
        <sz val="11"/>
        <rFont val="Verdana"/>
        <family val="2"/>
      </rPr>
      <t>*</t>
    </r>
    <r>
      <rPr>
        <sz val="11"/>
        <rFont val="SimSun"/>
        <charset val="134"/>
      </rPr>
      <t>):</t>
    </r>
  </si>
  <si>
    <r>
      <t>授权日期 (</t>
    </r>
    <r>
      <rPr>
        <sz val="11"/>
        <rFont val="Verdana"/>
        <family val="2"/>
      </rPr>
      <t>*</t>
    </r>
    <r>
      <rPr>
        <sz val="11"/>
        <rFont val="SimSun"/>
        <charset val="134"/>
      </rPr>
      <t>):</t>
    </r>
  </si>
  <si>
    <r>
      <t xml:space="preserve">根据上述指明的申报范围回答下列问题 </t>
    </r>
    <r>
      <rPr>
        <sz val="11"/>
        <rFont val="Verdana"/>
        <family val="2"/>
      </rPr>
      <t>1 - 6</t>
    </r>
  </si>
  <si>
    <r>
      <rPr>
        <sz val="11"/>
        <rFont val="Verdana"/>
        <family val="2"/>
      </rPr>
      <t xml:space="preserve">A. </t>
    </r>
    <r>
      <rPr>
        <sz val="11"/>
        <rFont val="SimSun"/>
        <charset val="134"/>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</si>
  <si>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</si>
  <si>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</si>
  <si>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</si>
  <si>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charset val="134"/>
      </rPr>
      <t xml:space="preserve"> 或以下</t>
    </r>
  </si>
  <si>
    <t>是，钴报告模板</t>
  </si>
  <si>
    <r>
      <t>以下目录是截至此模板发布时</t>
    </r>
    <r>
      <rPr>
        <sz val="11"/>
        <rFont val="Verdana"/>
        <family val="2"/>
      </rPr>
      <t xml:space="preserve"> RBA </t>
    </r>
    <r>
      <rPr>
        <sz val="11"/>
        <rFont val="SimSun"/>
        <charset val="134"/>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charset val="134"/>
      </rPr>
      <t xml:space="preserve"> 列下的
冶炼厂。
在 </t>
    </r>
    <r>
      <rPr>
        <sz val="11"/>
        <rFont val="Verdana"/>
        <family val="2"/>
      </rPr>
      <t>ASCII</t>
    </r>
    <r>
      <rPr>
        <sz val="11"/>
        <rFont val="SimSun"/>
        <charset val="134"/>
      </rPr>
      <t xml:space="preserve"> 字符集中，</t>
    </r>
    <r>
      <rPr>
        <sz val="11"/>
        <rFont val="Verdana"/>
        <family val="2"/>
      </rPr>
      <t>C</t>
    </r>
    <r>
      <rPr>
        <sz val="11"/>
        <rFont val="SimSun"/>
        <charset val="134"/>
      </rPr>
      <t xml:space="preserve"> 列是正式标准冶炼厂名
称目录。大多数冶炼厂的这两列具有相同的条目，然而，如果常用名称与标准名称不同，则在 </t>
    </r>
    <r>
      <rPr>
        <sz val="11"/>
        <rFont val="Verdana"/>
        <family val="2"/>
      </rPr>
      <t>B</t>
    </r>
    <r>
      <rPr>
        <sz val="11"/>
        <rFont val="SimSun"/>
        <charset val="134"/>
      </rPr>
      <t xml:space="preserve"> 列中注明这种变化。</t>
    </r>
  </si>
  <si>
    <r>
      <t>冶炼厂查找 (</t>
    </r>
    <r>
      <rPr>
        <sz val="11"/>
        <rFont val="Verdana"/>
        <family val="2"/>
      </rPr>
      <t>*</t>
    </r>
    <r>
      <rPr>
        <sz val="11"/>
        <rFont val="SimSun"/>
        <charset val="134"/>
      </rPr>
      <t>)</t>
    </r>
  </si>
  <si>
    <r>
      <t xml:space="preserve">在 </t>
    </r>
    <r>
      <rPr>
        <sz val="11"/>
        <rFont val="Verdana"/>
        <family val="2"/>
      </rPr>
      <t>B</t>
    </r>
    <r>
      <rPr>
        <sz val="11"/>
        <rFont val="SimSun"/>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charset val="134"/>
      </rPr>
      <t xml:space="preserve"> 列下。</t>
    </r>
  </si>
  <si>
    <r>
      <t xml:space="preserve">冶炼厂 </t>
    </r>
    <r>
      <rPr>
        <sz val="11"/>
        <rFont val="Verdana"/>
        <family val="2"/>
      </rPr>
      <t>ID</t>
    </r>
  </si>
  <si>
    <r>
      <t>金属 l (</t>
    </r>
    <r>
      <rPr>
        <sz val="11"/>
        <rFont val="Verdana"/>
        <family val="2"/>
      </rPr>
      <t>*</t>
    </r>
    <r>
      <rPr>
        <sz val="11"/>
        <rFont val="SimSun"/>
        <charset val="134"/>
      </rPr>
      <t>)</t>
    </r>
  </si>
  <si>
    <r>
      <t>冶炼厂名称 (</t>
    </r>
    <r>
      <rPr>
        <sz val="11"/>
        <rFont val="Verdana"/>
        <family val="2"/>
      </rPr>
      <t>1</t>
    </r>
    <r>
      <rPr>
        <sz val="11"/>
        <rFont val="SimSun"/>
        <charset val="134"/>
      </rPr>
      <t>)</t>
    </r>
  </si>
  <si>
    <r>
      <t>冶炼工厂地址（国家） (</t>
    </r>
    <r>
      <rPr>
        <vertAlign val="superscript"/>
        <sz val="11"/>
        <rFont val="Verdana"/>
        <family val="2"/>
      </rPr>
      <t>*</t>
    </r>
    <r>
      <rPr>
        <sz val="11"/>
        <rFont val="SimSun"/>
        <charset val="134"/>
      </rPr>
      <t>)</t>
    </r>
  </si>
  <si>
    <r>
      <t>冶炼厂的被冶炼物料</t>
    </r>
    <r>
      <rPr>
        <sz val="11"/>
        <rFont val="Verdana"/>
        <family val="2"/>
      </rPr>
      <t>100%</t>
    </r>
    <r>
      <rPr>
        <sz val="11"/>
        <rFont val="SimSun"/>
        <charset val="134"/>
      </rPr>
      <t>完全来自回收料或报废料吗？</t>
    </r>
  </si>
  <si>
    <r>
      <t>链接至“</t>
    </r>
    <r>
      <rPr>
        <sz val="11"/>
        <rFont val="Verdana"/>
        <family val="2"/>
      </rPr>
      <t>RMAP</t>
    </r>
    <r>
      <rPr>
        <sz val="11"/>
        <rFont val="SimSun"/>
        <charset val="134"/>
      </rPr>
      <t xml:space="preserve"> 合规冶炼厂目录”</t>
    </r>
  </si>
  <si>
    <r>
      <rPr>
        <b/>
        <sz val="11"/>
        <rFont val="SimSun"/>
        <charset val="134"/>
      </rPr>
      <t>首先</t>
    </r>
    <r>
      <rPr>
        <sz val="11"/>
        <rFont val="SimSun"/>
        <charset val="134"/>
      </rPr>
      <t>：</t>
    </r>
  </si>
  <si>
    <r>
      <t xml:space="preserve">
选项 A：如果您知道冶炼厂识别号码，请在 </t>
    </r>
    <r>
      <rPr>
        <sz val="11"/>
        <rFont val="Calibri"/>
        <family val="2"/>
        <scheme val="minor"/>
      </rPr>
      <t>A</t>
    </r>
    <r>
      <rPr>
        <sz val="11"/>
        <rFont val="SimSun"/>
        <charset val="134"/>
      </rPr>
      <t xml:space="preserve"> 列输入号码（</t>
    </r>
    <r>
      <rPr>
        <sz val="11"/>
        <rFont val="Calibri"/>
        <family val="2"/>
        <scheme val="minor"/>
      </rPr>
      <t>B、C、E、F、G、I</t>
    </r>
    <r>
      <rPr>
        <sz val="11"/>
        <rFont val="SimSun"/>
        <charset val="134"/>
      </rPr>
      <t xml:space="preserve"> 和 </t>
    </r>
    <r>
      <rPr>
        <sz val="11"/>
        <rFont val="Calibri"/>
        <family val="2"/>
        <scheme val="minor"/>
      </rPr>
      <t>J</t>
    </r>
    <r>
      <rPr>
        <sz val="11"/>
        <rFont val="SimSun"/>
        <charset val="134"/>
      </rPr>
      <t xml:space="preserve"> 列将自动填入）。</t>
    </r>
    <r>
      <rPr>
        <sz val="11"/>
        <rFont val="Calibri"/>
        <family val="2"/>
        <scheme val="minor"/>
      </rPr>
      <t>D</t>
    </r>
    <r>
      <rPr>
        <sz val="11"/>
        <rFont val="SimSun"/>
        <charset val="134"/>
      </rPr>
      <t xml:space="preserve"> 列将变为灰色。
选项 </t>
    </r>
    <r>
      <rPr>
        <sz val="11"/>
        <rFont val="Calibri"/>
        <family val="2"/>
        <scheme val="minor"/>
      </rPr>
      <t>B</t>
    </r>
    <r>
      <rPr>
        <sz val="11"/>
        <rFont val="SimSun"/>
        <charset val="134"/>
      </rPr>
      <t xml:space="preserve">：如果您有金属和冶炼厂查找名称组合，则完成以下步骤：
步骤 </t>
    </r>
    <r>
      <rPr>
        <sz val="11"/>
        <rFont val="Calibri"/>
        <family val="2"/>
        <scheme val="minor"/>
      </rPr>
      <t>1</t>
    </r>
    <r>
      <rPr>
        <sz val="11"/>
        <rFont val="SimSun"/>
        <charset val="134"/>
      </rPr>
      <t xml:space="preserve">. 在 </t>
    </r>
    <r>
      <rPr>
        <sz val="11"/>
        <rFont val="Calibri"/>
        <family val="2"/>
        <scheme val="minor"/>
      </rPr>
      <t>B</t>
    </r>
    <r>
      <rPr>
        <sz val="11"/>
        <rFont val="SimSun"/>
        <charset val="134"/>
      </rPr>
      <t xml:space="preserve"> 列中选择金属
步骤 </t>
    </r>
    <r>
      <rPr>
        <sz val="11"/>
        <rFont val="Calibri"/>
        <family val="2"/>
        <scheme val="minor"/>
      </rPr>
      <t>2</t>
    </r>
    <r>
      <rPr>
        <sz val="11"/>
        <rFont val="SimSun"/>
        <charset val="134"/>
      </rPr>
      <t xml:space="preserve">. 从 </t>
    </r>
    <r>
      <rPr>
        <sz val="11"/>
        <rFont val="Calibri"/>
        <family val="2"/>
        <scheme val="minor"/>
      </rPr>
      <t>C</t>
    </r>
    <r>
      <rPr>
        <sz val="11"/>
        <rFont val="SimSun"/>
        <charset val="134"/>
      </rPr>
      <t xml:space="preserve"> 列的下拉菜单中选择
选项 </t>
    </r>
    <r>
      <rPr>
        <sz val="11"/>
        <rFont val="Calibri"/>
        <family val="2"/>
        <scheme val="minor"/>
      </rPr>
      <t>C</t>
    </r>
    <r>
      <rPr>
        <sz val="11"/>
        <rFont val="SimSun"/>
        <charset val="134"/>
      </rPr>
      <t xml:space="preserve">：如果您有金属和冶炼厂名称组合，则完成以下步骤：
步骤 </t>
    </r>
    <r>
      <rPr>
        <sz val="11"/>
        <rFont val="Calibri"/>
        <family val="2"/>
        <scheme val="minor"/>
      </rPr>
      <t>1.</t>
    </r>
    <r>
      <rPr>
        <sz val="11"/>
        <rFont val="SimSun"/>
        <charset val="134"/>
      </rPr>
      <t xml:space="preserve"> 在 </t>
    </r>
    <r>
      <rPr>
        <sz val="11"/>
        <rFont val="Calibri"/>
        <family val="2"/>
        <scheme val="minor"/>
      </rPr>
      <t>B</t>
    </r>
    <r>
      <rPr>
        <sz val="11"/>
        <rFont val="SimSun"/>
        <charset val="134"/>
      </rPr>
      <t xml:space="preserve"> 列中选择金属
步骤 </t>
    </r>
    <r>
      <rPr>
        <sz val="11"/>
        <rFont val="Calibri"/>
        <family val="2"/>
        <scheme val="minor"/>
      </rPr>
      <t>2</t>
    </r>
    <r>
      <rPr>
        <sz val="11"/>
        <rFont val="SimSun"/>
        <charset val="134"/>
      </rPr>
      <t xml:space="preserve">：在“冶炼厂查找”下拉菜单中选择“冶炼厂未列出”，然后填写 </t>
    </r>
    <r>
      <rPr>
        <sz val="11"/>
        <rFont val="Calibri"/>
        <family val="2"/>
        <scheme val="minor"/>
      </rPr>
      <t>D</t>
    </r>
    <r>
      <rPr>
        <sz val="11"/>
        <rFont val="SimSun"/>
        <charset val="134"/>
      </rPr>
      <t xml:space="preserve"> 和 </t>
    </r>
    <r>
      <rPr>
        <sz val="11"/>
        <rFont val="Calibri"/>
        <family val="2"/>
        <scheme val="minor"/>
      </rPr>
      <t>E</t>
    </r>
    <r>
      <rPr>
        <sz val="11"/>
        <rFont val="SimSun"/>
        <charset val="134"/>
      </rPr>
      <t xml:space="preserve"> 列
步骤 </t>
    </r>
    <r>
      <rPr>
        <sz val="11"/>
        <rFont val="Calibri"/>
        <family val="2"/>
        <scheme val="minor"/>
      </rPr>
      <t>3</t>
    </r>
    <r>
      <rPr>
        <sz val="11"/>
        <rFont val="SimSun"/>
        <charset val="134"/>
      </rPr>
      <t xml:space="preserve">. 在 </t>
    </r>
    <r>
      <rPr>
        <sz val="11"/>
        <rFont val="Calibri"/>
        <family val="2"/>
        <scheme val="minor"/>
      </rPr>
      <t>H</t>
    </r>
    <r>
      <rPr>
        <sz val="11"/>
        <rFont val="SimSun"/>
        <charset val="134"/>
      </rPr>
      <t xml:space="preserve"> 列到 </t>
    </r>
    <r>
      <rPr>
        <sz val="11"/>
        <rFont val="Calibri"/>
        <family val="2"/>
        <scheme val="minor"/>
      </rPr>
      <t>Q</t>
    </r>
    <r>
      <rPr>
        <sz val="11"/>
        <rFont val="SimSun"/>
        <charset val="134"/>
      </rPr>
      <t xml:space="preserve"> 列输入所有现有的冶炼厂信息
(</t>
    </r>
    <r>
      <rPr>
        <sz val="11"/>
        <rFont val="Calibri"/>
        <family val="2"/>
        <scheme val="minor"/>
      </rPr>
      <t>*</t>
    </r>
    <r>
      <rPr>
        <sz val="11"/>
        <rFont val="SimSun"/>
        <charset val="134"/>
      </rPr>
      <t>) 必填字段以星号表示。
(</t>
    </r>
    <r>
      <rPr>
        <sz val="11"/>
        <rFont val="Calibri"/>
        <family val="2"/>
        <scheme val="minor"/>
      </rPr>
      <t>1</t>
    </r>
    <r>
      <rPr>
        <sz val="11"/>
        <rFont val="SimSun"/>
        <charset val="134"/>
      </rPr>
      <t xml:space="preserve">) 当“冶炼厂查找”=“冶炼厂未列出”时，需要输入
注：可结合使用选项 </t>
    </r>
    <r>
      <rPr>
        <sz val="11"/>
        <rFont val="Calibri"/>
        <family val="2"/>
        <scheme val="minor"/>
      </rPr>
      <t>A、B</t>
    </r>
    <r>
      <rPr>
        <sz val="11"/>
        <rFont val="SimSun"/>
        <charset val="134"/>
      </rPr>
      <t xml:space="preserve"> 和 </t>
    </r>
    <r>
      <rPr>
        <sz val="11"/>
        <rFont val="Calibri"/>
        <family val="2"/>
        <scheme val="minor"/>
      </rPr>
      <t xml:space="preserve">C </t>
    </r>
    <r>
      <rPr>
        <sz val="11"/>
        <rFont val="SimSun"/>
        <charset val="134"/>
      </rPr>
      <t xml:space="preserve">来填写冶炼厂目录。请勿更改自动填写的单元格。应通过联系 </t>
    </r>
    <r>
      <rPr>
        <sz val="11"/>
        <rFont val="Calibri"/>
        <family val="2"/>
        <scheme val="minor"/>
      </rPr>
      <t>RMI@ResponsibleBusiness.org</t>
    </r>
    <r>
      <rPr>
        <sz val="11"/>
        <rFont val="SimSun"/>
        <charset val="134"/>
      </rPr>
      <t xml:space="preserve">，向 </t>
    </r>
    <r>
      <rPr>
        <sz val="11"/>
        <rFont val="Calibri"/>
        <family val="2"/>
        <scheme val="minor"/>
      </rPr>
      <t>RBA</t>
    </r>
    <r>
      <rPr>
        <sz val="11"/>
        <rFont val="SimSun"/>
        <charset val="134"/>
      </rPr>
      <t xml:space="preserve"> 报告“冶炼厂查找”中的所有错误。</t>
    </r>
  </si>
  <si>
    <r>
      <t xml:space="preserve">在“申报”选项卡 </t>
    </r>
    <r>
      <rPr>
        <sz val="11"/>
        <rFont val="Verdana"/>
        <family val="2"/>
      </rPr>
      <t xml:space="preserve">D8 </t>
    </r>
    <r>
      <rPr>
        <sz val="11"/>
        <rFont val="SimSun"/>
        <charset val="134"/>
      </rPr>
      <t>单元格中提供您的公司名称</t>
    </r>
  </si>
  <si>
    <r>
      <t>在“申报”选项卡</t>
    </r>
    <r>
      <rPr>
        <sz val="11"/>
        <rFont val="Verdana"/>
        <family val="2"/>
      </rPr>
      <t xml:space="preserve"> D9</t>
    </r>
    <r>
      <rPr>
        <sz val="11"/>
        <rFont val="SimSun"/>
        <charset val="134"/>
      </rPr>
      <t xml:space="preserve"> 单元格中选择申报范围</t>
    </r>
  </si>
  <si>
    <r>
      <t xml:space="preserve">在“申报”选项卡 </t>
    </r>
    <r>
      <rPr>
        <sz val="11"/>
        <rFont val="Verdana"/>
        <family val="2"/>
      </rPr>
      <t>D10</t>
    </r>
    <r>
      <rPr>
        <sz val="11"/>
        <rFont val="SimSun"/>
        <charset val="134"/>
      </rPr>
      <t xml:space="preserve"> 单元格中提供范围说明</t>
    </r>
  </si>
  <si>
    <r>
      <t xml:space="preserve">在“申报”选项卡 </t>
    </r>
    <r>
      <rPr>
        <sz val="11"/>
        <rFont val="Verdana"/>
        <family val="2"/>
      </rPr>
      <t>D15</t>
    </r>
    <r>
      <rPr>
        <sz val="11"/>
        <rFont val="SimSun"/>
        <charset val="134"/>
      </rPr>
      <t xml:space="preserve"> 单元格中提供联系人姓名</t>
    </r>
  </si>
  <si>
    <r>
      <t xml:space="preserve">在“申报”选项卡 </t>
    </r>
    <r>
      <rPr>
        <sz val="11"/>
        <rFont val="Verdana"/>
        <family val="2"/>
      </rPr>
      <t>D16</t>
    </r>
    <r>
      <rPr>
        <sz val="11"/>
        <rFont val="SimSun"/>
        <charset val="134"/>
      </rPr>
      <t xml:space="preserve"> 单元格中提供联系人有效的电子邮件地址</t>
    </r>
  </si>
  <si>
    <r>
      <t xml:space="preserve">在“申报”选项卡 </t>
    </r>
    <r>
      <rPr>
        <sz val="11"/>
        <rFont val="Verdana"/>
        <family val="2"/>
      </rPr>
      <t>D17</t>
    </r>
    <r>
      <rPr>
        <sz val="11"/>
        <rFont val="SimSun"/>
        <charset val="134"/>
      </rPr>
      <t xml:space="preserve"> 单元格中提供联系人的电话号码</t>
    </r>
  </si>
  <si>
    <r>
      <t>在“申报”选项卡</t>
    </r>
    <r>
      <rPr>
        <sz val="11"/>
        <rFont val="Verdana"/>
        <family val="2"/>
      </rPr>
      <t xml:space="preserve"> D18</t>
    </r>
    <r>
      <rPr>
        <sz val="11"/>
        <rFont val="SimSun"/>
        <charset val="134"/>
      </rPr>
      <t xml:space="preserve"> 单元格中提供授权公司代表联系人姓名</t>
    </r>
  </si>
  <si>
    <r>
      <t xml:space="preserve">在“申报”选项卡 </t>
    </r>
    <r>
      <rPr>
        <sz val="11"/>
        <rFont val="Verdana"/>
        <family val="2"/>
      </rPr>
      <t>D20</t>
    </r>
    <r>
      <rPr>
        <sz val="11"/>
        <rFont val="SimSun"/>
        <charset val="134"/>
      </rPr>
      <t xml:space="preserve"> 单元格中提供授权公司代表的有效的电子邮件地址</t>
    </r>
  </si>
  <si>
    <r>
      <t xml:space="preserve">在“申报”选项卡 </t>
    </r>
    <r>
      <rPr>
        <sz val="11"/>
        <rFont val="Verdana"/>
        <family val="2"/>
      </rPr>
      <t>D21</t>
    </r>
    <r>
      <rPr>
        <sz val="11"/>
        <rFont val="SimSun"/>
        <charset val="134"/>
      </rPr>
      <t xml:space="preserve"> 单元格中提供授权公司代表的电话号码</t>
    </r>
  </si>
  <si>
    <r>
      <t xml:space="preserve">在“申报”选项卡 </t>
    </r>
    <r>
      <rPr>
        <sz val="11"/>
        <rFont val="Verdana"/>
        <family val="2"/>
      </rPr>
      <t>D22</t>
    </r>
    <r>
      <rPr>
        <sz val="11"/>
        <rFont val="SimSun"/>
        <charset val="134"/>
      </rPr>
      <t xml:space="preserve"> 单元格中提供表格填写日期</t>
    </r>
  </si>
  <si>
    <r>
      <t xml:space="preserve">在“申报”选项卡 </t>
    </r>
    <r>
      <rPr>
        <sz val="11"/>
        <rFont val="Verdana"/>
        <family val="2"/>
      </rPr>
      <t xml:space="preserve">D26 </t>
    </r>
    <r>
      <rPr>
        <sz val="11"/>
        <rFont val="SimSun"/>
        <charset val="134"/>
      </rPr>
      <t>单元格中申报是否有意将钴增加到贵公司的产品中</t>
    </r>
  </si>
  <si>
    <r>
      <t xml:space="preserve">在“申报”选项卡 </t>
    </r>
    <r>
      <rPr>
        <sz val="11"/>
        <rFont val="Verdana"/>
        <family val="2"/>
      </rPr>
      <t>D44</t>
    </r>
    <r>
      <rPr>
        <sz val="11"/>
        <rFont val="SimSun"/>
        <charset val="134"/>
      </rPr>
      <t xml:space="preserve"> 单元格中申报在此调查回答中所申报产品范围内使用的钴是否完全来自回收料或报废料</t>
    </r>
  </si>
  <si>
    <r>
      <t>在“申报”选项卡</t>
    </r>
    <r>
      <rPr>
        <sz val="11"/>
        <rFont val="Verdana"/>
        <family val="2"/>
      </rPr>
      <t xml:space="preserve"> D44</t>
    </r>
    <r>
      <rPr>
        <sz val="11"/>
        <rFont val="SimSun"/>
        <charset val="134"/>
      </rPr>
      <t xml:space="preserve"> 单元格中提供供应商的冶炼厂信息填写百分比</t>
    </r>
  </si>
  <si>
    <r>
      <t xml:space="preserve">在“申报”选项卡 </t>
    </r>
    <r>
      <rPr>
        <sz val="11"/>
        <rFont val="Verdana"/>
        <family val="2"/>
      </rPr>
      <t xml:space="preserve">D50 </t>
    </r>
    <r>
      <rPr>
        <sz val="11"/>
        <rFont val="SimSun"/>
        <charset val="134"/>
      </rPr>
      <t>单元格中申报是否在此调查回答内的申报产品范围下面提供了所有冶炼厂名称</t>
    </r>
  </si>
  <si>
    <r>
      <t xml:space="preserve">在“申报”选项卡 </t>
    </r>
    <r>
      <rPr>
        <sz val="11"/>
        <rFont val="Verdana"/>
        <family val="2"/>
      </rPr>
      <t>D56</t>
    </r>
    <r>
      <rPr>
        <sz val="11"/>
        <rFont val="SimSun"/>
        <charset val="134"/>
      </rPr>
      <t xml:space="preserve"> 单元格中申报是否已提供所有适用钴冶炼厂信息</t>
    </r>
  </si>
  <si>
    <r>
      <t>在“申报”选项卡</t>
    </r>
    <r>
      <rPr>
        <sz val="11"/>
        <rFont val="Verdana"/>
        <family val="2"/>
      </rPr>
      <t xml:space="preserve"> D63 </t>
    </r>
    <r>
      <rPr>
        <sz val="11"/>
        <rFont val="SimSun"/>
        <charset val="134"/>
      </rPr>
      <t>单元格中回答贵公司是否有可公开查阅的钴采购政策</t>
    </r>
  </si>
  <si>
    <r>
      <t xml:space="preserve">如果您对问题 </t>
    </r>
    <r>
      <rPr>
        <sz val="11"/>
        <rFont val="Verdana"/>
        <family val="2"/>
      </rPr>
      <t>A</t>
    </r>
    <r>
      <rPr>
        <sz val="11"/>
        <rFont val="SimSun"/>
        <charset val="134"/>
      </rPr>
      <t xml:space="preserve"> 回答“是”，则在“申报”工作表的 </t>
    </r>
    <r>
      <rPr>
        <sz val="11"/>
        <rFont val="Verdana"/>
        <family val="2"/>
      </rPr>
      <t>G65</t>
    </r>
    <r>
      <rPr>
        <sz val="11"/>
        <rFont val="SimSun"/>
        <charset val="134"/>
      </rPr>
      <t xml:space="preserve"> 单元格中输入 </t>
    </r>
    <r>
      <rPr>
        <sz val="11"/>
        <rFont val="Verdana"/>
        <family val="2"/>
      </rPr>
      <t>URL</t>
    </r>
    <r>
      <rPr>
        <sz val="11"/>
        <rFont val="SimSun"/>
        <charset val="134"/>
      </rPr>
      <t>。</t>
    </r>
    <r>
      <rPr>
        <sz val="11"/>
        <rFont val="Verdana"/>
        <family val="2"/>
      </rPr>
      <t>URL</t>
    </r>
    <r>
      <rPr>
        <sz val="11"/>
        <rFont val="SimSun"/>
        <charset val="134"/>
      </rPr>
      <t xml:space="preserve"> 的格式应为“</t>
    </r>
    <r>
      <rPr>
        <sz val="11"/>
        <rFont val="Verdana"/>
        <family val="2"/>
      </rPr>
      <t>www.companyname.com</t>
    </r>
    <r>
      <rPr>
        <sz val="11"/>
        <rFont val="SimSun"/>
        <charset val="134"/>
      </rPr>
      <t>”</t>
    </r>
  </si>
  <si>
    <r>
      <t xml:space="preserve">在“申报”选项卡 </t>
    </r>
    <r>
      <rPr>
        <sz val="11"/>
        <rFont val="Verdana"/>
        <family val="2"/>
      </rPr>
      <t>D65</t>
    </r>
    <r>
      <rPr>
        <sz val="11"/>
        <rFont val="SimSun"/>
        <charset val="134"/>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</si>
  <si>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charset val="134"/>
      </rPr>
      <t>单元格中回答贵公司是否实施了钴尽职调查措施</t>
    </r>
  </si>
  <si>
    <r>
      <t>在“申报”选项卡</t>
    </r>
    <r>
      <rPr>
        <sz val="11"/>
        <rFont val="Verdana"/>
        <family val="2"/>
      </rPr>
      <t xml:space="preserve"> D69 </t>
    </r>
    <r>
      <rPr>
        <sz val="11"/>
        <rFont val="SimSun"/>
        <charset val="134"/>
      </rPr>
      <t>单元格中回答贵公司是否要求贵公司的直接供应商针对钴供应链实施尽职调查</t>
    </r>
  </si>
  <si>
    <r>
      <t xml:space="preserve">在“申报”选项卡 </t>
    </r>
    <r>
      <rPr>
        <sz val="11"/>
        <rFont val="Verdana"/>
        <family val="2"/>
      </rPr>
      <t>D71</t>
    </r>
    <r>
      <rPr>
        <sz val="11"/>
        <rFont val="SimSun"/>
        <charset val="134"/>
      </rPr>
      <t xml:space="preserve"> 单元格中回答贵公司是否要求直接供应商从经独立验证的冶炼厂采购钴</t>
    </r>
  </si>
  <si>
    <r>
      <t xml:space="preserve">在“申报”选项卡 </t>
    </r>
    <r>
      <rPr>
        <sz val="11"/>
        <rFont val="Verdana"/>
        <family val="2"/>
      </rPr>
      <t>D73</t>
    </r>
    <r>
      <rPr>
        <sz val="11"/>
        <rFont val="SimSun"/>
        <charset val="134"/>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</si>
  <si>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charset val="134"/>
      </rPr>
      <t xml:space="preserve"> 单元格中回答贵公司是否实施钴供
应链调查</t>
    </r>
  </si>
  <si>
    <r>
      <t xml:space="preserve">在“申报”选项卡 </t>
    </r>
    <r>
      <rPr>
        <sz val="11"/>
        <rFont val="Verdana"/>
        <family val="2"/>
      </rPr>
      <t>D85</t>
    </r>
    <r>
      <rPr>
        <sz val="11"/>
        <rFont val="SimSun"/>
        <charset val="134"/>
      </rPr>
      <t xml:space="preserve"> 单元格中回答贵公司的验证流程是否包括纠正措施管理</t>
    </r>
  </si>
  <si>
    <r>
      <t xml:space="preserve">在“申报”选项卡 </t>
    </r>
    <r>
      <rPr>
        <sz val="11"/>
        <rFont val="Verdana"/>
        <family val="2"/>
      </rPr>
      <t xml:space="preserve">D87 </t>
    </r>
    <r>
      <rPr>
        <sz val="11"/>
        <rFont val="SimSun"/>
        <charset val="134"/>
      </rPr>
      <t xml:space="preserve">单元格中回答贵公司是否必须遵守 </t>
    </r>
    <r>
      <rPr>
        <sz val="11"/>
        <rFont val="Verdana"/>
        <family val="2"/>
      </rPr>
      <t>SEC</t>
    </r>
    <r>
      <rPr>
        <sz val="11"/>
        <rFont val="SimSun"/>
        <charset val="134"/>
      </rPr>
      <t xml:space="preserve"> 披露要求</t>
    </r>
  </si>
  <si>
    <r>
      <t xml:space="preserve">如果合适，提供此申报所适用的一个或多个产品或项目编号。从“申报”选项卡 </t>
    </r>
    <r>
      <rPr>
        <sz val="11"/>
        <rFont val="Verdana"/>
        <family val="2"/>
      </rPr>
      <t>11H</t>
    </r>
    <r>
      <rPr>
        <sz val="11"/>
        <rFont val="SimSun"/>
        <charset val="134"/>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</si>
  <si>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</si>
  <si>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charset val="134"/>
      </rPr>
      <t>)</t>
    </r>
  </si>
  <si>
    <r>
      <t xml:space="preserve">选择贵公司的申报范围。范围的选项为：
</t>
    </r>
    <r>
      <rPr>
        <sz val="11"/>
        <rFont val="Verdana"/>
        <family val="2"/>
      </rPr>
      <t>A.</t>
    </r>
    <r>
      <rPr>
        <sz val="11"/>
        <rFont val="SimSun"/>
        <charset val="134"/>
      </rPr>
      <t xml:space="preserve"> 公司
</t>
    </r>
    <r>
      <rPr>
        <sz val="11"/>
        <rFont val="Verdana"/>
        <family val="2"/>
      </rPr>
      <t xml:space="preserve">B. </t>
    </r>
    <r>
      <rPr>
        <sz val="11"/>
        <rFont val="SimSun"/>
        <charset val="134"/>
      </rPr>
      <t xml:space="preserve">产品级别
</t>
    </r>
    <r>
      <rPr>
        <sz val="11"/>
        <rFont val="Verdana"/>
        <family val="2"/>
      </rPr>
      <t xml:space="preserve">C. </t>
    </r>
    <r>
      <rPr>
        <sz val="11"/>
        <rFont val="SimSun"/>
        <charset val="134"/>
      </rPr>
      <t xml:space="preserve">自定义
</t>
    </r>
  </si>
  <si>
    <r>
      <t>从下拉菜单中选择一个回应: 是； 不是，但大于</t>
    </r>
    <r>
      <rPr>
        <sz val="11"/>
        <rFont val="Verdana"/>
        <family val="2"/>
      </rPr>
      <t>75%</t>
    </r>
    <r>
      <rPr>
        <sz val="11"/>
        <rFont val="SimSun"/>
        <charset val="134"/>
      </rPr>
      <t>； 不是，但大于</t>
    </r>
    <r>
      <rPr>
        <sz val="11"/>
        <rFont val="Verdana"/>
        <family val="2"/>
      </rPr>
      <t>50%</t>
    </r>
    <r>
      <rPr>
        <sz val="11"/>
        <rFont val="SimSun"/>
        <charset val="134"/>
      </rPr>
      <t>；不是，但大于</t>
    </r>
    <r>
      <rPr>
        <sz val="11"/>
        <rFont val="Verdana"/>
        <family val="2"/>
      </rPr>
      <t>25%</t>
    </r>
    <r>
      <rPr>
        <sz val="11"/>
        <rFont val="SimSun"/>
        <charset val="134"/>
      </rPr>
      <t>；不是，但小于</t>
    </r>
    <r>
      <rPr>
        <sz val="11"/>
        <rFont val="Verdana"/>
        <family val="2"/>
      </rPr>
      <t>25%</t>
    </r>
    <r>
      <rPr>
        <sz val="11"/>
        <rFont val="SimSun"/>
        <charset val="134"/>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</si>
  <si>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</si>
  <si>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</si>
  <si>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</si>
  <si>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</si>
  <si>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</si>
  <si>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</si>
  <si>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</si>
  <si>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</si>
  <si>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</si>
  <si>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</si>
  <si>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</si>
  <si>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charset val="134"/>
      </rPr>
      <t xml:space="preserve">此申报是为披露公司是否具有可公开查阅的钴采购政策。以“是”或“否”来答复此问题。如果答复“是”，用户应当在问题备注字段指定 </t>
    </r>
    <r>
      <rPr>
        <sz val="11"/>
        <rFont val="Verdana"/>
        <family val="2"/>
      </rPr>
      <t>URL</t>
    </r>
    <r>
      <rPr>
        <sz val="11"/>
        <rFont val="SimSun"/>
        <charset val="134"/>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</si>
  <si>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</si>
  <si>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charset val="134"/>
      </rPr>
      <t xml:space="preserve"> 列。如果您不知道冶炼厂
的名称或地点，请选择‘冶炼厂尚未被识
别’。对于这个选项，</t>
    </r>
    <r>
      <rPr>
        <sz val="11"/>
        <rFont val="Verdana"/>
        <family val="2"/>
      </rPr>
      <t>D</t>
    </r>
    <r>
      <rPr>
        <sz val="11"/>
        <rFont val="SimSun"/>
        <charset val="134"/>
      </rPr>
      <t xml:space="preserve"> 和 </t>
    </r>
    <r>
      <rPr>
        <sz val="11"/>
        <rFont val="Verdana"/>
        <family val="2"/>
      </rPr>
      <t>E</t>
    </r>
    <r>
      <rPr>
        <sz val="11"/>
        <rFont val="SimSun"/>
        <charset val="134"/>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</si>
  <si>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</si>
  <si>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</si>
  <si>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</si>
  <si>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</si>
  <si>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</si>
  <si>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</si>
  <si>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</si>
  <si>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</si>
  <si>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</si>
  <si>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</si>
  <si>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</si>
  <si>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</si>
  <si>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</si>
  <si>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</si>
  <si>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</si>
  <si>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</si>
  <si>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</si>
  <si>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</si>
  <si>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</si>
  <si>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</si>
  <si>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</si>
  <si>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</si>
  <si>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</si>
  <si>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</si>
  <si>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</si>
  <si>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</si>
  <si>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</si>
  <si>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</si>
  <si>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</si>
  <si>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</si>
  <si>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</si>
  <si>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</si>
  <si>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</si>
  <si>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</si>
  <si>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</si>
  <si>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</si>
  <si>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</si>
  <si>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</si>
  <si>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</si>
  <si>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</si>
  <si>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</si>
  <si>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</si>
  <si>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</si>
  <si>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</si>
  <si>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</si>
  <si>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</si>
  <si>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</si>
  <si>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</si>
  <si>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</si>
  <si>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</si>
  <si>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</si>
  <si>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</si>
  <si>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</si>
  <si>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</si>
  <si>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</si>
  <si>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</si>
  <si>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</si>
  <si>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</si>
  <si>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</si>
  <si>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</si>
  <si>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</si>
  <si>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</si>
  <si>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</si>
  <si>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</si>
  <si>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</si>
  <si>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</si>
  <si>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</si>
  <si>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</si>
  <si>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</si>
  <si>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</si>
  <si>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</si>
  <si>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</si>
  <si>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</si>
  <si>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</si>
  <si>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</si>
  <si>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</si>
  <si>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</si>
  <si>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</si>
  <si>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</si>
  <si>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</si>
  <si>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</si>
  <si>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</si>
  <si>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</si>
  <si>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</si>
  <si>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</si>
  <si>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</si>
  <si>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</si>
  <si>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</si>
  <si>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</si>
  <si>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</si>
  <si>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</si>
  <si>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</si>
  <si>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</si>
  <si>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</si>
  <si>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</si>
  <si>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</si>
  <si>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</si>
  <si>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</si>
  <si>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</si>
  <si>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</si>
  <si>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</si>
  <si>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</si>
  <si>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</si>
  <si>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</si>
  <si>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</si>
  <si>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</si>
  <si>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</si>
  <si>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</si>
  <si>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</si>
  <si>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</si>
  <si>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</si>
  <si>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</si>
  <si>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</si>
  <si>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</si>
  <si>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</si>
  <si>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</si>
  <si>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</si>
  <si>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</si>
  <si>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</si>
  <si>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</si>
  <si>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</si>
  <si>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</si>
  <si>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</si>
  <si>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</si>
  <si>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</si>
  <si>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</si>
  <si>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</si>
  <si>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</si>
  <si>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</si>
  <si>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</si>
  <si>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</si>
  <si>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</si>
  <si>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</si>
  <si>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</si>
  <si>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</si>
  <si>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</si>
  <si>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</si>
  <si>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</si>
  <si>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</si>
  <si>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</si>
  <si>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</si>
  <si>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</si>
  <si>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</si>
  <si>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</si>
  <si>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</si>
  <si>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</si>
  <si>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</si>
  <si>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</si>
  <si>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</si>
  <si>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</si>
  <si>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</si>
  <si>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</si>
  <si>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</si>
  <si>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</si>
  <si>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</si>
  <si>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</si>
  <si>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</si>
  <si>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</si>
  <si>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</si>
  <si>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</si>
  <si>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</si>
  <si>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</si>
  <si>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</si>
  <si>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</si>
  <si>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</si>
  <si>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</si>
  <si>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</si>
  <si>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</si>
  <si>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</si>
  <si>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</si>
  <si>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</si>
  <si>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</si>
  <si>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</si>
  <si>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</si>
  <si>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</si>
  <si>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</si>
  <si>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</si>
  <si>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</si>
  <si>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</si>
  <si>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</si>
  <si>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</si>
  <si>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</si>
  <si>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</si>
  <si>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</si>
  <si>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</si>
  <si>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</si>
  <si>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</si>
  <si>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</si>
  <si>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</si>
  <si>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</si>
  <si>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</si>
  <si>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</si>
  <si>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</si>
  <si>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</si>
  <si>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</si>
  <si>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</si>
  <si>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</si>
  <si>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</si>
  <si>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</si>
  <si>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</si>
  <si>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</si>
  <si>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</si>
  <si>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</si>
  <si>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</si>
  <si>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</si>
  <si>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</si>
  <si>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</si>
  <si>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</si>
  <si>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</si>
  <si>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</si>
  <si>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</si>
  <si>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</si>
  <si>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</si>
  <si>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</si>
  <si>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</si>
  <si>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</si>
  <si>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</si>
  <si>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</si>
  <si>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</si>
  <si>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</si>
  <si>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</si>
  <si>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</si>
  <si>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</si>
  <si>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</si>
  <si>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</si>
  <si>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</si>
  <si>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</si>
  <si>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</si>
  <si>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</si>
  <si>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</si>
  <si>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</si>
  <si>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</si>
  <si>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</si>
  <si>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</si>
  <si>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</si>
  <si>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</si>
  <si>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</si>
  <si>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</si>
  <si>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</si>
  <si>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</si>
  <si>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</si>
  <si>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</si>
  <si>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</si>
  <si>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</si>
  <si>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</si>
  <si>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</si>
  <si>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</si>
  <si>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</si>
  <si>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</si>
  <si>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</si>
  <si>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</si>
  <si>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</si>
  <si>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</si>
  <si>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</si>
  <si>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</si>
  <si>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</si>
  <si>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</si>
  <si>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</si>
  <si>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</si>
  <si>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</si>
  <si>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</si>
  <si>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</si>
  <si>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</si>
  <si>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</si>
  <si>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</si>
  <si>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</si>
  <si>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</si>
  <si>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</si>
  <si>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</si>
  <si>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</si>
  <si>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</si>
  <si>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</si>
  <si>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</si>
  <si>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</si>
  <si>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</si>
  <si>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</si>
  <si>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</si>
  <si>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</si>
  <si>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</si>
  <si>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</si>
  <si>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</si>
  <si>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</si>
  <si>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</si>
  <si>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</si>
  <si>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</si>
  <si>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</si>
  <si>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</si>
  <si>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</si>
  <si>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</si>
  <si>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</si>
  <si>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</si>
  <si>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</si>
  <si>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</si>
  <si>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</si>
  <si>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</si>
  <si>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</si>
  <si>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</si>
  <si>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</si>
  <si>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</si>
  <si>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</si>
  <si>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</si>
  <si>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</si>
  <si>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</si>
  <si>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</si>
  <si>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</si>
  <si>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</si>
  <si>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</si>
  <si>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</si>
  <si>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</si>
  <si>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</si>
  <si>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</si>
  <si>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</si>
  <si>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</si>
  <si>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</si>
  <si>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</si>
  <si>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</si>
  <si>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</si>
  <si>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</si>
  <si>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</si>
  <si>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</si>
  <si>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</si>
  <si>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</si>
  <si>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</si>
  <si>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</si>
  <si>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</si>
  <si>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</si>
  <si>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</si>
  <si>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</si>
  <si>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</si>
  <si>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</si>
  <si>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</si>
  <si>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</si>
  <si>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</si>
  <si>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</si>
  <si>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</si>
  <si>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</si>
  <si>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</si>
  <si>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</si>
  <si>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</si>
  <si>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</si>
  <si>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</si>
  <si>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</si>
  <si>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</si>
  <si>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</si>
  <si>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</si>
  <si>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</si>
  <si>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</si>
  <si>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</si>
  <si>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</si>
  <si>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</si>
  <si>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</si>
  <si>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</si>
  <si>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</si>
  <si>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</si>
  <si>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</si>
  <si>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</si>
  <si>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</si>
  <si>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</si>
  <si>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</si>
  <si>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</si>
  <si>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</si>
  <si>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</si>
  <si>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</si>
  <si>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</si>
  <si>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</si>
  <si>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</si>
  <si>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</si>
  <si>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</si>
  <si>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</si>
  <si>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</si>
  <si>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</si>
  <si>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</si>
  <si>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</si>
  <si>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</si>
  <si>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</si>
  <si>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</si>
  <si>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</si>
  <si>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</si>
  <si>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</si>
  <si>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</si>
  <si>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</si>
  <si>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</si>
  <si>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</si>
  <si>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</si>
  <si>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</si>
  <si>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</si>
  <si>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</si>
  <si>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</si>
  <si>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</si>
  <si>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</si>
  <si>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</si>
  <si>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</si>
  <si>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</si>
  <si>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</si>
  <si>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</si>
  <si>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</si>
  <si>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</si>
  <si>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</si>
  <si>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</si>
  <si>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</si>
  <si>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</si>
  <si>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</si>
  <si>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</si>
  <si>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</si>
  <si>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</si>
  <si>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</si>
  <si>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</si>
  <si>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</si>
  <si>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</si>
  <si>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</si>
  <si>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</si>
  <si>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</si>
  <si>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</si>
  <si>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</si>
  <si>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</si>
  <si>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</si>
  <si>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</si>
  <si>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</si>
  <si>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</si>
  <si>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</si>
  <si>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</si>
  <si>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</si>
  <si>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</si>
  <si>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</si>
  <si>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</si>
  <si>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</si>
  <si>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</si>
  <si>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</si>
  <si>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</si>
  <si>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</si>
  <si>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</si>
  <si>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</si>
  <si>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</si>
  <si>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</si>
  <si>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</si>
  <si>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</si>
  <si>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</si>
  <si>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</si>
  <si>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</si>
  <si>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</si>
  <si>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</si>
  <si>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</si>
  <si>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</si>
  <si>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</si>
  <si>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</si>
  <si>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</si>
  <si>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</si>
  <si>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</si>
  <si>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</si>
  <si>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</si>
  <si>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</si>
  <si>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</si>
  <si>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</si>
  <si>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</si>
  <si>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</si>
  <si>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</si>
  <si>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</si>
  <si>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</si>
  <si>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</si>
  <si>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</si>
  <si>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</si>
  <si>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</si>
  <si>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</si>
  <si>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</si>
  <si>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</si>
  <si>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</si>
  <si>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</si>
  <si>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</si>
  <si>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</si>
  <si>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</si>
  <si>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</si>
  <si>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</si>
  <si>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</si>
  <si>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</si>
  <si>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</si>
  <si>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</si>
  <si>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</si>
  <si>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</si>
  <si>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</si>
  <si>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</si>
  <si>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</si>
  <si>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</si>
  <si>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</si>
  <si>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</si>
  <si>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</si>
  <si>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</si>
  <si>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</si>
  <si>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</si>
  <si>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</si>
  <si>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charset val="134"/>
      </rPr>
      <t xml:space="preserve">) 是 </t>
    </r>
    <r>
      <rPr>
        <sz val="11"/>
        <rFont val="Verdana"/>
        <family val="2"/>
      </rPr>
      <t>Responsible Minerals Initiative®</t>
    </r>
    <r>
      <rPr>
        <sz val="11"/>
        <rFont val="SimSun"/>
        <charset val="134"/>
      </rPr>
      <t>（负责任矿物计划</t>
    </r>
    <r>
      <rPr>
        <sz val="11"/>
        <rFont val="Verdana"/>
        <family val="2"/>
      </rPr>
      <t xml:space="preserve">® (RMI®) </t>
    </r>
    <r>
      <rPr>
        <sz val="11"/>
        <rFont val="SimSun"/>
        <charset val="134"/>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charset val="134"/>
      </rPr>
      <t xml:space="preserve"> 执行尽职调查。
该模板还促进辨识新的冶炼厂和精炼厂以通过负责任矿物审验流程对这些厂家进行潜在的审核。
</t>
    </r>
    <r>
      <rPr>
        <sz val="11"/>
        <rFont val="Verdana"/>
        <family val="2"/>
      </rPr>
      <t xml:space="preserve">CRT </t>
    </r>
    <r>
      <rPr>
        <sz val="11"/>
        <rFont val="SimSun"/>
        <charset val="134"/>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</si>
  <si>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family val="2"/>
        <charset val="134"/>
      </rPr>
      <t>・</t>
    </r>
    <r>
      <rPr>
        <sz val="11"/>
        <rFont val="ＭＳ Ｐゴシック"/>
        <family val="3"/>
        <charset val="128"/>
      </rPr>
      <t>ディリジェンスガイダンスに沿ったデュー</t>
    </r>
    <r>
      <rPr>
        <sz val="11"/>
        <rFont val="ＭＳ Ｐゴシック"/>
        <family val="2"/>
        <charset val="134"/>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</si>
  <si>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charset val="134"/>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</si>
  <si>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</si>
  <si>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charset val="134"/>
      </rPr>
      <t xml:space="preserve"> 选择贵公司的申报范围。范围的选项为：
</t>
    </r>
    <r>
      <rPr>
        <sz val="11"/>
        <rFont val="Verdana"/>
        <family val="2"/>
      </rPr>
      <t>A.</t>
    </r>
    <r>
      <rPr>
        <sz val="11"/>
        <rFont val="SimSun"/>
        <charset val="134"/>
      </rPr>
      <t xml:space="preserve"> 全公司
</t>
    </r>
    <r>
      <rPr>
        <sz val="11"/>
        <rFont val="Verdana"/>
        <family val="2"/>
      </rPr>
      <t>B.</t>
    </r>
    <r>
      <rPr>
        <sz val="11"/>
        <rFont val="SimSun"/>
        <charset val="134"/>
      </rPr>
      <t xml:space="preserve"> 产品（或产品清单）
</t>
    </r>
    <r>
      <rPr>
        <sz val="11"/>
        <rFont val="Verdana"/>
        <family val="2"/>
      </rPr>
      <t xml:space="preserve">C. </t>
    </r>
    <r>
      <rPr>
        <sz val="11"/>
        <rFont val="SimSun"/>
        <charset val="134"/>
      </rPr>
      <t>自定义 
如果选择范围为“全公司”，申报包括该公司的全部产品或由其母公司生产的全部产品物质。如果用户从公司层面报告</t>
    </r>
    <r>
      <rPr>
        <b/>
        <sz val="11"/>
        <rFont val="SimSun"/>
        <charset val="134"/>
      </rPr>
      <t>钴</t>
    </r>
    <r>
      <rPr>
        <sz val="11"/>
        <rFont val="SimSun"/>
        <charset val="134"/>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charset val="134"/>
      </rPr>
      <t xml:space="preserve"> 列中列出此申报范围涵盖的
产品的制造商产品序号。可以选择是否在“产品清单”工作表的 </t>
    </r>
    <r>
      <rPr>
        <sz val="11"/>
        <rFont val="Verdana"/>
        <family val="2"/>
      </rPr>
      <t>C</t>
    </r>
    <r>
      <rPr>
        <sz val="11"/>
        <rFont val="SimSun"/>
        <charset val="134"/>
      </rPr>
      <t xml:space="preserve"> 列中列出制造商产品名称。
如果选择范围为“自定义”，用户必须描述</t>
    </r>
    <r>
      <rPr>
        <b/>
        <sz val="11"/>
        <rFont val="SimSun"/>
        <charset val="134"/>
      </rPr>
      <t>钴</t>
    </r>
    <r>
      <rPr>
        <sz val="11"/>
        <rFont val="SimSun"/>
        <charset val="134"/>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</si>
  <si>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family val="2"/>
        <charset val="134"/>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family val="2"/>
        <charset val="134"/>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family val="2"/>
        <charset val="134"/>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</si>
  <si>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</si>
  <si>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</si>
  <si>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</si>
  <si>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</si>
  <si>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</si>
  <si>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</si>
  <si>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charset val="134"/>
      </rPr>
      <t xml:space="preserve"> 插入与申报信息内容相关的联系人姓名。
此栏必须填写。</t>
    </r>
  </si>
  <si>
    <r>
      <rPr>
        <sz val="11"/>
        <rFont val="Verdana"/>
        <family val="2"/>
      </rPr>
      <t xml:space="preserve">8. </t>
    </r>
    <r>
      <rPr>
        <sz val="11"/>
        <rFont val="SimSun"/>
        <charset val="134"/>
      </rPr>
      <t>插入联系人的电话号码。此栏必须填写。</t>
    </r>
  </si>
  <si>
    <r>
      <rPr>
        <sz val="11"/>
        <rFont val="Verdana"/>
        <family val="2"/>
      </rPr>
      <t>9.</t>
    </r>
    <r>
      <rPr>
        <sz val="11"/>
        <rFont val="SimSun"/>
        <charset val="134"/>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</si>
  <si>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2"/>
        <charset val="134"/>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</si>
  <si>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charset val="134"/>
      </rPr>
      <t xml:space="preserve"> 插入授权人的电子邮件地址。
如果电子邮件地址不可用，说明“不可用”或“</t>
    </r>
    <r>
      <rPr>
        <sz val="11"/>
        <rFont val="Verdana"/>
        <family val="2"/>
      </rPr>
      <t>n/a</t>
    </r>
    <r>
      <rPr>
        <sz val="11"/>
        <rFont val="SimSun"/>
        <charset val="134"/>
      </rPr>
      <t>”。空白字段可能导致表格填写错误。此栏必须填写。</t>
    </r>
  </si>
  <si>
    <r>
      <rPr>
        <sz val="11"/>
        <rFont val="Verdana"/>
        <family val="2"/>
      </rPr>
      <t>13.</t>
    </r>
    <r>
      <rPr>
        <sz val="11"/>
        <rFont val="SimSun"/>
        <charset val="134"/>
      </rPr>
      <t xml:space="preserve"> 请使用以下格式输入表格填写完毕的
日期：年—月—日。此栏必须填写。</t>
    </r>
  </si>
  <si>
    <r>
      <t xml:space="preserve">13. </t>
    </r>
    <r>
      <rPr>
        <sz val="11"/>
        <rFont val="ＭＳ Ｐゴシック"/>
        <family val="2"/>
        <charset val="134"/>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</si>
  <si>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</si>
  <si>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family val="2"/>
        <charset val="134"/>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</si>
  <si>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charset val="134"/>
      </rPr>
      <t xml:space="preserve"> 答复是肯定的，则应完成钴的所有问题，而且应完成关于公司的总体审核鉴定计划的后续审核鉴定问题（</t>
    </r>
    <r>
      <rPr>
        <sz val="11"/>
        <rFont val="Verdana"/>
        <family val="2"/>
      </rPr>
      <t>A</t>
    </r>
    <r>
      <rPr>
        <sz val="11"/>
        <rFont val="SimSun"/>
        <charset val="134"/>
      </rPr>
      <t xml:space="preserve"> 至 </t>
    </r>
    <r>
      <rPr>
        <sz val="11"/>
        <rFont val="Verdana"/>
        <family val="2"/>
      </rPr>
      <t>I</t>
    </r>
    <r>
      <rPr>
        <sz val="11"/>
        <rFont val="SimSun"/>
        <charset val="134"/>
      </rPr>
      <t>）。</t>
    </r>
  </si>
  <si>
    <r>
      <t>コバルトに関する質問1への回答が「Yes」の場合、コバルトについてすべての質問に記入し、貴社のデュー</t>
    </r>
    <r>
      <rPr>
        <sz val="11"/>
        <rFont val="ＭＳ Ｐゴシック"/>
        <family val="2"/>
        <charset val="134"/>
      </rPr>
      <t>・</t>
    </r>
    <r>
      <rPr>
        <sz val="11"/>
        <rFont val="ＭＳ Ｐゴシック"/>
        <family val="3"/>
        <charset val="128"/>
      </rPr>
      <t>ディリジェンスプログラム全体に関する下記のデュー</t>
    </r>
    <r>
      <rPr>
        <sz val="11"/>
        <rFont val="ＭＳ Ｐゴシック"/>
        <family val="2"/>
        <charset val="134"/>
      </rPr>
      <t>・</t>
    </r>
    <r>
      <rPr>
        <sz val="11"/>
        <rFont val="ＭＳ Ｐゴシック"/>
        <family val="3"/>
        <charset val="128"/>
      </rPr>
      <t>ディリジェンス関連の質問（A～I）にも回答する必要があります。</t>
    </r>
  </si>
  <si>
    <r>
      <rPr>
        <sz val="11"/>
        <rFont val="Verdana"/>
        <family val="2"/>
      </rPr>
      <t xml:space="preserve">2. </t>
    </r>
    <r>
      <rPr>
        <sz val="11"/>
        <rFont val="SimSun"/>
        <charset val="134"/>
      </rPr>
      <t>这是要申报一种产品或多种产品中
钴的任何部分的源产地是受冲突影响和高风险地区 (</t>
    </r>
    <r>
      <rPr>
        <sz val="11"/>
        <rFont val="Verdana"/>
        <family val="2"/>
      </rPr>
      <t>CAHRA</t>
    </r>
    <r>
      <rPr>
        <sz val="11"/>
        <rFont val="SimSun"/>
        <charset val="134"/>
      </rPr>
      <t xml:space="preserve">)。如果供应链中的任何
冶炼厂从 </t>
    </r>
    <r>
      <rPr>
        <sz val="11"/>
        <rFont val="Verdana"/>
        <family val="2"/>
      </rPr>
      <t>CAHRA</t>
    </r>
    <r>
      <rPr>
        <sz val="11"/>
        <rFont val="SimSun"/>
        <charset val="134"/>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charset val="134"/>
      </rPr>
      <t xml:space="preserve"> 的答复为“是”，
则必须为钴回答此问题。</t>
    </r>
  </si>
  <si>
    <r>
      <rPr>
        <sz val="11"/>
        <rFont val="Verdana"/>
        <family val="2"/>
      </rPr>
      <t xml:space="preserve">3. </t>
    </r>
    <r>
      <rPr>
        <sz val="11"/>
        <rFont val="SimSun"/>
        <charset val="134"/>
      </rPr>
      <t xml:space="preserve">此申报确定产品中包含的钴是否
完全来自回收料或报废料。
以“是”、“否”或“不知道”来答复此
问题。
答复“是”表示 </t>
    </r>
    <r>
      <rPr>
        <sz val="11"/>
        <rFont val="Verdana"/>
        <family val="2"/>
      </rPr>
      <t>100%</t>
    </r>
    <r>
      <rPr>
        <sz val="11"/>
        <rFont val="SimSun"/>
        <charset val="134"/>
      </rPr>
      <t xml:space="preserve"> 的钴来自回收料或报废料。
答复“否”表示部分原材料不是来自回收料或报废料。答复“不知道”表示用户不知道是否 </t>
    </r>
    <r>
      <rPr>
        <sz val="11"/>
        <rFont val="Verdana"/>
        <family val="2"/>
      </rPr>
      <t>100%</t>
    </r>
    <r>
      <rPr>
        <sz val="11"/>
        <rFont val="SimSun"/>
        <charset val="134"/>
      </rPr>
      <t xml:space="preserve"> 的原材料来自回收料或报废料。
此栏必须填写。</t>
    </r>
  </si>
  <si>
    <r>
      <rPr>
        <sz val="11"/>
        <rFont val="Verdana"/>
        <family val="2"/>
      </rPr>
      <t xml:space="preserve">4. </t>
    </r>
    <r>
      <rPr>
        <sz val="11"/>
        <rFont val="SimSun"/>
        <charset val="134"/>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charset val="134"/>
      </rPr>
      <t xml:space="preserve">
­ 超过 </t>
    </r>
    <r>
      <rPr>
        <sz val="11"/>
        <rFont val="Verdana"/>
        <family val="2"/>
      </rPr>
      <t>90%</t>
    </r>
    <r>
      <rPr>
        <sz val="11"/>
        <rFont val="SimSun"/>
        <charset val="134"/>
      </rPr>
      <t xml:space="preserve">
­ 超过 </t>
    </r>
    <r>
      <rPr>
        <sz val="11"/>
        <rFont val="Verdana"/>
        <family val="2"/>
      </rPr>
      <t>75%</t>
    </r>
    <r>
      <rPr>
        <sz val="11"/>
        <rFont val="SimSun"/>
        <charset val="134"/>
      </rPr>
      <t xml:space="preserve">
­ 超过 </t>
    </r>
    <r>
      <rPr>
        <sz val="11"/>
        <rFont val="Verdana"/>
        <family val="2"/>
      </rPr>
      <t>50%</t>
    </r>
    <r>
      <rPr>
        <sz val="11"/>
        <rFont val="SimSun"/>
        <charset val="134"/>
      </rPr>
      <t xml:space="preserve">
- </t>
    </r>
    <r>
      <rPr>
        <sz val="11"/>
        <rFont val="Verdana"/>
        <family val="2"/>
      </rPr>
      <t>50%</t>
    </r>
    <r>
      <rPr>
        <sz val="11"/>
        <rFont val="SimSun"/>
        <charset val="134"/>
      </rPr>
      <t xml:space="preserve"> 或以下
- 无
此栏必须填写。</t>
    </r>
  </si>
  <si>
    <r>
      <rPr>
        <sz val="11"/>
        <rFont val="Verdana"/>
        <family val="2"/>
      </rPr>
      <t xml:space="preserve">5. </t>
    </r>
    <r>
      <rPr>
        <sz val="11"/>
        <rFont val="SimSun"/>
        <charset val="134"/>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</si>
  <si>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charset val="134"/>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charset val="134"/>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</si>
  <si>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family val="2"/>
        <charset val="134"/>
      </rPr>
      <t>この質問は、質問1の回答が「Yes（はい）」の金属については必須となります。</t>
    </r>
  </si>
  <si>
    <r>
      <t>「OECD紛争地域及び高リスク地域からの鉱物の責任あるサプライチェーンのためのデュー</t>
    </r>
    <r>
      <rPr>
        <sz val="11"/>
        <rFont val="ＭＳ Ｐゴシック"/>
        <family val="2"/>
        <charset val="134"/>
      </rPr>
      <t>・</t>
    </r>
    <r>
      <rPr>
        <sz val="11"/>
        <rFont val="ＭＳ Ｐゴシック"/>
        <family val="3"/>
        <charset val="128"/>
      </rPr>
      <t>ディリジェンスガイダンス」は、「デュー</t>
    </r>
    <r>
      <rPr>
        <sz val="11"/>
        <rFont val="ＭＳ Ｐゴシック"/>
        <family val="2"/>
        <charset val="134"/>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family val="2"/>
        <charset val="134"/>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</si>
  <si>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charset val="134"/>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</si>
  <si>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family val="2"/>
        <charset val="134"/>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</si>
  <si>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charset val="134"/>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</si>
  <si>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</si>
  <si>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charset val="134"/>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</si>
  <si>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family val="2"/>
        <charset val="134"/>
      </rPr>
      <t>・</t>
    </r>
    <r>
      <rPr>
        <sz val="11"/>
        <rFont val="ＭＳ Ｐゴシック"/>
        <family val="3"/>
        <charset val="128"/>
      </rPr>
      <t>ディリジェンスガイダンスに沿ったデュー</t>
    </r>
    <r>
      <rPr>
        <sz val="11"/>
        <rFont val="ＭＳ Ｐゴシック"/>
        <family val="2"/>
        <charset val="134"/>
      </rPr>
      <t>・</t>
    </r>
    <r>
      <rPr>
        <sz val="11"/>
        <rFont val="ＭＳ Ｐゴシック"/>
        <family val="3"/>
        <charset val="128"/>
      </rPr>
      <t>ディリジェンスを実施することを要求</t>
    </r>
    <r>
      <rPr>
        <sz val="11"/>
        <rFont val="ＭＳ Ｐゴシック"/>
        <family val="2"/>
        <charset val="134"/>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</si>
  <si>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charset val="134"/>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</si>
  <si>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family val="2"/>
        <charset val="134"/>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</si>
  <si>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charset val="134"/>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</si>
  <si>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family val="2"/>
        <charset val="134"/>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</si>
  <si>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charset val="134"/>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</si>
  <si>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family val="2"/>
        <charset val="134"/>
      </rPr>
      <t>供等さらなる要</t>
    </r>
    <r>
      <rPr>
        <sz val="11"/>
        <rFont val="ＭＳ Ｐゴシック"/>
        <family val="3"/>
        <charset val="128"/>
      </rPr>
      <t>求</t>
    </r>
    <r>
      <rPr>
        <sz val="11"/>
        <rFont val="ＭＳ Ｐゴシック"/>
        <family val="2"/>
        <charset val="134"/>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</si>
  <si>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</si>
  <si>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charset val="134"/>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</si>
  <si>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</si>
  <si>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charset val="134"/>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</si>
  <si>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family val="2"/>
        <charset val="134"/>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</si>
  <si>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charset val="134"/>
      </rPr>
      <t>冶炼厂名称 (</t>
    </r>
    <r>
      <rPr>
        <sz val="11"/>
        <rFont val="Verdana"/>
        <family val="2"/>
      </rPr>
      <t>1</t>
    </r>
    <r>
      <rPr>
        <sz val="11"/>
        <rFont val="SimSun"/>
        <charset val="134"/>
      </rPr>
      <t xml:space="preserve">)- 如果在 </t>
    </r>
    <r>
      <rPr>
        <sz val="11"/>
        <rFont val="Verdana"/>
        <family val="2"/>
      </rPr>
      <t xml:space="preserve">C </t>
    </r>
    <r>
      <rPr>
        <sz val="11"/>
        <rFont val="SimSun"/>
        <charset val="134"/>
      </rPr>
      <t xml:space="preserve">列选择了
“冶炼厂未列出”，则填入冶炼厂名称。当在 </t>
    </r>
    <r>
      <rPr>
        <sz val="11"/>
        <rFont val="Verdana"/>
        <family val="2"/>
      </rPr>
      <t>C</t>
    </r>
    <r>
      <rPr>
        <sz val="11"/>
        <rFont val="SimSun"/>
        <charset val="134"/>
      </rPr>
      <t xml:space="preserve"> 列选择了冶炼厂名称后，
此字段将自动填充。此字段必须填写。</t>
    </r>
  </si>
  <si>
    <r>
      <rPr>
        <sz val="11"/>
        <rFont val="Verdana"/>
        <family val="2"/>
      </rPr>
      <t>5.</t>
    </r>
    <r>
      <rPr>
        <sz val="11"/>
        <rFont val="SimSun"/>
        <charset val="134"/>
      </rPr>
      <t xml:space="preserve"> 冶炼厂所在国家 (</t>
    </r>
    <r>
      <rPr>
        <sz val="11"/>
        <rFont val="Verdana"/>
        <family val="2"/>
      </rPr>
      <t>*</t>
    </r>
    <r>
      <rPr>
        <sz val="11"/>
        <rFont val="SimSun"/>
        <charset val="134"/>
      </rPr>
      <t xml:space="preserve">) - 当在 </t>
    </r>
    <r>
      <rPr>
        <sz val="11"/>
        <rFont val="Verdana"/>
        <family val="2"/>
      </rPr>
      <t>C</t>
    </r>
    <r>
      <rPr>
        <sz val="11"/>
        <rFont val="SimSun"/>
        <charset val="134"/>
      </rPr>
      <t xml:space="preserve"> 列选择了
冶炼厂名称，此字段将自动填充。如果在</t>
    </r>
    <r>
      <rPr>
        <sz val="11"/>
        <rFont val="Verdana"/>
        <family val="2"/>
      </rPr>
      <t xml:space="preserve"> C</t>
    </r>
    <r>
      <rPr>
        <sz val="11"/>
        <rFont val="SimSun"/>
        <charset val="134"/>
      </rPr>
      <t xml:space="preserve"> 列选择了“冶炼厂未列出”，则使用下拉菜单选择冶炼厂的国家位置。此栏必须填写。</t>
    </r>
  </si>
  <si>
    <r>
      <rPr>
        <sz val="11"/>
        <rFont val="Verdana"/>
        <family val="2"/>
      </rPr>
      <t xml:space="preserve">RMAP </t>
    </r>
    <r>
      <rPr>
        <sz val="11"/>
        <rFont val="SimSun"/>
        <charset val="134"/>
      </rPr>
      <t>合规冶炼厂目录</t>
    </r>
  </si>
  <si>
    <r>
      <t>コバルトの濃縮物、中間</t>
    </r>
    <r>
      <rPr>
        <sz val="11"/>
        <rFont val="ＭＳ Ｐゴシック"/>
        <family val="2"/>
        <charset val="134"/>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</si>
  <si>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family val="2"/>
        <charset val="134"/>
      </rPr>
      <t>・</t>
    </r>
    <r>
      <rPr>
        <sz val="11"/>
        <rFont val="ＭＳ Ｐゴシック"/>
        <family val="3"/>
        <charset val="128"/>
      </rPr>
      <t>ディリジェンスガイダンス（OECDガイダンス）はデュー</t>
    </r>
    <r>
      <rPr>
        <sz val="11"/>
        <rFont val="ＭＳ Ｐゴシック"/>
        <family val="2"/>
        <charset val="134"/>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</si>
  <si>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family val="2"/>
        <charset val="134"/>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</si>
  <si>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family val="2"/>
        <charset val="134"/>
      </rPr>
      <t>・</t>
    </r>
    <r>
      <rPr>
        <sz val="11"/>
        <rFont val="ＭＳ Ｐゴシック"/>
        <family val="3"/>
        <charset val="128"/>
      </rPr>
      <t>ディリジェンスガイダンスを策定した。OECDデュー</t>
    </r>
    <r>
      <rPr>
        <sz val="11"/>
        <rFont val="ＭＳ Ｐゴシック"/>
        <family val="2"/>
        <charset val="134"/>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</si>
  <si>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charset val="134"/>
      </rPr>
      <t xml:space="preserve"> 或以上）金属、粉末、
铸块、棒条、颗粒、氧化物或金属盐。术语“冶炼厂”和“精炼厂”在各种出版物中可通
用。</t>
    </r>
  </si>
  <si>
    <r>
      <t>负责任矿物审验流程 (</t>
    </r>
    <r>
      <rPr>
        <sz val="11"/>
        <rFont val="Verdana"/>
        <family val="2"/>
      </rPr>
      <t>RMAP</t>
    </r>
    <r>
      <rPr>
        <sz val="11"/>
        <rFont val="SimSun"/>
        <charset val="134"/>
      </rPr>
      <t>) 中的合规冶炼
厂目录包含了所有被评估并且符合标准的冶炼厂和精炼厂。其中的标准有负责任矿物审验流程 (</t>
    </r>
    <r>
      <rPr>
        <sz val="11"/>
        <rFont val="Verdana"/>
        <family val="2"/>
      </rPr>
      <t>RMAP</t>
    </r>
    <r>
      <rPr>
        <sz val="11"/>
        <rFont val="SimSun"/>
        <charset val="134"/>
      </rPr>
      <t>)、负责任矿物计划 (</t>
    </r>
    <r>
      <rPr>
        <sz val="11"/>
        <rFont val="Verdana"/>
        <family val="2"/>
      </rPr>
      <t>RMI</t>
    </r>
    <r>
      <rPr>
        <sz val="11"/>
        <rFont val="SimSun"/>
        <charset val="134"/>
      </rPr>
      <t xml:space="preserve">) 或其它对等机构计划（如，责任珠宝委员会或伦敦金银市场协会）。如果冶炼厂或精炼厂不在目录内，则表示其未完成 </t>
    </r>
    <r>
      <rPr>
        <sz val="11"/>
        <rFont val="Verdana"/>
        <family val="2"/>
      </rPr>
      <t>RMAP</t>
    </r>
    <r>
      <rPr>
        <sz val="11"/>
        <rFont val="SimSun"/>
        <charset val="134"/>
      </rPr>
      <t xml:space="preserve"> 评估或不
符合 </t>
    </r>
    <r>
      <rPr>
        <sz val="11"/>
        <rFont val="Verdana"/>
        <family val="2"/>
      </rPr>
      <t>RMAP</t>
    </r>
    <r>
      <rPr>
        <sz val="11"/>
        <rFont val="SimSun"/>
        <charset val="134"/>
      </rPr>
      <t xml:space="preserve"> 标准要求。
要查看经验证符合</t>
    </r>
    <r>
      <rPr>
        <sz val="11"/>
        <rFont val="Verdana"/>
        <family val="2"/>
      </rPr>
      <t xml:space="preserve"> RMAP</t>
    </r>
    <r>
      <rPr>
        <sz val="11"/>
        <rFont val="SimSun"/>
        <charset val="134"/>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</si>
  <si>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</si>
  <si>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charset val="134"/>
      </rPr>
      <t xml:space="preserve"> 或以上）金属、粉末、铸块、
棒条、颗粒、氧化物或金属盐。术语“冶炼
厂”和“精炼厂”在各种出版物中可通用。</t>
    </r>
  </si>
  <si>
    <r>
      <rPr>
        <sz val="11"/>
        <rFont val="Verdana"/>
        <family val="2"/>
      </rPr>
      <t xml:space="preserve">2) </t>
    </r>
    <r>
      <rPr>
        <sz val="11"/>
        <rFont val="SimSun"/>
        <charset val="134"/>
      </rPr>
      <t xml:space="preserve">贵公司供应链中是否有冶炼厂从受冲突
影响和高风险地区采购钴？ （《经合组织尽职调查指南》，参见定义选项卡） </t>
    </r>
  </si>
  <si>
    <r>
      <rPr>
        <sz val="11"/>
        <rFont val="Verdana"/>
        <family val="2"/>
      </rPr>
      <t>3)</t>
    </r>
    <r>
      <rPr>
        <sz val="11"/>
        <rFont val="SimSun"/>
        <charset val="134"/>
      </rPr>
      <t xml:space="preserve"> 是否 </t>
    </r>
    <r>
      <rPr>
        <sz val="11"/>
        <rFont val="Verdana"/>
        <family val="2"/>
      </rPr>
      <t>100%</t>
    </r>
    <r>
      <rPr>
        <sz val="11"/>
        <rFont val="SimSun"/>
        <charset val="134"/>
      </rPr>
      <t xml:space="preserve"> 的钴来自回收料或
报废料资源？ </t>
    </r>
  </si>
  <si>
    <r>
      <rPr>
        <sz val="11"/>
        <rFont val="Verdana"/>
        <family val="2"/>
      </rPr>
      <t xml:space="preserve">4) </t>
    </r>
    <r>
      <rPr>
        <sz val="11"/>
        <rFont val="SimSun"/>
        <charset val="134"/>
      </rPr>
      <t>百分之多少的相关供应商已对贵公司
的供应链调查提供答复？</t>
    </r>
  </si>
  <si>
    <r>
      <rPr>
        <sz val="11"/>
        <rFont val="Verdana"/>
        <family val="2"/>
      </rPr>
      <t xml:space="preserve">5) </t>
    </r>
    <r>
      <rPr>
        <sz val="11"/>
        <rFont val="SimSun"/>
        <charset val="134"/>
      </rPr>
      <t xml:space="preserve">您是否识别出为贵公司的供应链供应
钴的所有冶炼厂？ </t>
    </r>
  </si>
  <si>
    <r>
      <rPr>
        <sz val="11"/>
        <rFont val="Verdana"/>
        <family val="2"/>
      </rPr>
      <t xml:space="preserve">6) </t>
    </r>
    <r>
      <rPr>
        <sz val="11"/>
        <rFont val="SimSun"/>
        <charset val="134"/>
      </rPr>
      <t xml:space="preserve">贵公司收到的所有适用冶炼厂信息
是否已在此申报中报告？ </t>
    </r>
  </si>
  <si>
    <r>
      <rPr>
        <sz val="11"/>
        <rFont val="Verdana"/>
        <family val="2"/>
      </rPr>
      <t xml:space="preserve">B. </t>
    </r>
    <r>
      <rPr>
        <sz val="11"/>
        <rFont val="SimSun"/>
        <charset val="134"/>
      </rPr>
      <t xml:space="preserve">贵公司的政策是否至少涵盖《经合组织
尽职调查指南》附录二《示范政策》中的所有风险以及童工问题的最恶劣形式？ </t>
    </r>
  </si>
  <si>
    <r>
      <rPr>
        <sz val="11"/>
        <rFont val="Verdana"/>
        <family val="2"/>
      </rPr>
      <t xml:space="preserve">C. </t>
    </r>
    <r>
      <rPr>
        <sz val="11"/>
        <rFont val="SimSun"/>
        <charset val="134"/>
      </rPr>
      <t xml:space="preserve">贵公司是否针对上述指明申报范围中的
钴实施了尽职调查措施？ </t>
    </r>
  </si>
  <si>
    <r>
      <rPr>
        <sz val="11"/>
        <rFont val="Verdana"/>
        <family val="2"/>
      </rPr>
      <t xml:space="preserve">D. </t>
    </r>
    <r>
      <rPr>
        <sz val="11"/>
        <rFont val="SimSun"/>
        <charset val="134"/>
      </rPr>
      <t xml:space="preserve">贵公司是否要求供应商按照《经合组织
尽职调查指南》针对钴供应链实施尽职调查？ </t>
    </r>
  </si>
  <si>
    <r>
      <rPr>
        <sz val="11"/>
        <rFont val="Verdana"/>
        <family val="2"/>
      </rPr>
      <t xml:space="preserve">E. </t>
    </r>
    <r>
      <rPr>
        <sz val="11"/>
        <rFont val="SimSun"/>
        <charset val="134"/>
      </rPr>
      <t xml:space="preserve">贵公司是否要求贵公司的直接供应商
从尽职调查实践经独立第三方审计计划验证过的冶炼厂采购钴？ </t>
    </r>
  </si>
  <si>
    <r>
      <rPr>
        <sz val="11"/>
        <rFont val="Verdana"/>
        <family val="2"/>
      </rPr>
      <t xml:space="preserve">F. </t>
    </r>
    <r>
      <rPr>
        <sz val="11"/>
        <rFont val="SimSun"/>
        <charset val="134"/>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</si>
  <si>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charset val="134"/>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</si>
  <si>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</si>
  <si>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charset val="134"/>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</si>
  <si>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</si>
  <si>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</si>
  <si>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</si>
  <si>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</si>
  <si>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charset val="134"/>
      </rPr>
      <t>单元格中申报此调查
回答中所申报产品范围内使用的钴的源产地是否为受冲突影响和高风险地区 (</t>
    </r>
    <r>
      <rPr>
        <sz val="11"/>
        <rFont val="Verdana"/>
        <family val="2"/>
      </rPr>
      <t>CAHRA</t>
    </r>
    <r>
      <rPr>
        <sz val="11"/>
        <rFont val="SimSun"/>
        <charset val="134"/>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</si>
  <si>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</si>
  <si>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</si>
  <si>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</si>
  <si>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</si>
  <si>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</si>
  <si>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</si>
  <si>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</si>
  <si>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</si>
  <si>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</si>
  <si>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</si>
  <si>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</si>
  <si>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</si>
  <si>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</si>
  <si>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</si>
  <si>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</si>
  <si>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</si>
  <si>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</si>
  <si>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</si>
  <si>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</si>
  <si>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</si>
  <si>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</si>
  <si>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</si>
  <si>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</si>
  <si>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</si>
  <si>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</si>
  <si>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</si>
  <si>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</si>
  <si>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</si>
  <si>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</si>
  <si>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</si>
  <si>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</si>
  <si>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</si>
  <si>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</si>
  <si>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</si>
  <si>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</si>
  <si>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</si>
  <si>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</si>
  <si>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</si>
  <si>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</si>
  <si>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</si>
  <si>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</si>
  <si>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</si>
  <si>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</si>
  <si>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</si>
  <si>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</si>
  <si>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</si>
  <si>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</si>
  <si>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</si>
  <si>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</si>
  <si>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</si>
  <si>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</si>
  <si>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</si>
  <si>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</si>
  <si>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</si>
  <si>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</si>
  <si>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</si>
  <si>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</si>
  <si>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</si>
  <si>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</si>
  <si>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</si>
  <si>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</si>
  <si>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</si>
  <si>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</si>
  <si>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</si>
  <si>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</si>
  <si>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</si>
  <si>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</si>
  <si>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</si>
  <si>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</si>
  <si>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</si>
  <si>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</si>
  <si>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</si>
  <si>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</si>
  <si>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</si>
  <si>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</si>
  <si>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</si>
  <si>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</si>
  <si>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</si>
  <si>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</si>
  <si>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</si>
  <si>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</si>
  <si>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</si>
  <si>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</si>
  <si>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</si>
  <si>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</si>
  <si>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</si>
  <si>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</si>
  <si>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</si>
  <si>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</si>
  <si>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</si>
  <si>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</si>
  <si>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</si>
  <si>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</si>
  <si>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</si>
  <si>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</si>
  <si>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</si>
  <si>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</si>
  <si>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</si>
  <si>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</si>
  <si>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</si>
  <si>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</si>
  <si>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</si>
  <si>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</si>
  <si>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</si>
  <si>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</si>
  <si>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</si>
  <si>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</si>
  <si>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</si>
  <si>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</si>
  <si>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</si>
  <si>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</si>
  <si>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</si>
  <si>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</si>
  <si>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</si>
  <si>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</si>
  <si>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</si>
  <si>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</si>
  <si>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</si>
  <si>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</si>
  <si>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</si>
  <si>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</si>
  <si>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</si>
  <si>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</si>
  <si>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</si>
  <si>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</si>
  <si>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</si>
  <si>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</si>
  <si>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</si>
  <si>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</si>
  <si>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</si>
  <si>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</si>
  <si>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</si>
  <si>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</si>
  <si>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</si>
  <si>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</si>
  <si>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</si>
  <si>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</si>
  <si>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</si>
  <si>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</si>
  <si>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</si>
  <si>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</si>
  <si>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</si>
  <si>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</si>
  <si>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</si>
  <si>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</si>
  <si>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</si>
  <si>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</si>
  <si>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</si>
  <si>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</si>
  <si>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</si>
  <si>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</si>
  <si>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</si>
  <si>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</si>
  <si>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</si>
  <si>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</si>
  <si>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</si>
  <si>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</si>
  <si>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</si>
  <si>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</si>
  <si>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</si>
  <si>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</si>
  <si>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</si>
  <si>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</si>
  <si>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</si>
  <si>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</si>
  <si>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</si>
  <si>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charset val="134"/>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</si>
  <si>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</si>
  <si>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family val="2"/>
        <charset val="134"/>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</si>
  <si>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charset val="134"/>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</si>
  <si>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</si>
  <si>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</si>
  <si>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</si>
  <si>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</si>
  <si>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family val="2"/>
        <charset val="134"/>
      </rPr>
      <t xml:space="preserve">Responsible </t>
    </r>
    <r>
      <rPr>
        <sz val="11"/>
        <rFont val="ＭＳ Ｐゴシック"/>
        <family val="3"/>
        <charset val="128"/>
      </rPr>
      <t>Minerals Initiative. 無断転載・再配布禁止。</t>
    </r>
  </si>
  <si>
    <r>
      <rPr>
        <sz val="11"/>
        <rFont val="Verdana"/>
        <family val="2"/>
      </rPr>
      <t>© 2020</t>
    </r>
    <r>
      <rPr>
        <sz val="11"/>
        <rFont val="SimSun"/>
        <charset val="134"/>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</si>
  <si>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</si>
  <si>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</si>
  <si>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</si>
  <si>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</si>
  <si>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</si>
  <si>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</si>
  <si>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</si>
  <si>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</si>
  <si>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</si>
  <si>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</si>
  <si>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</si>
  <si>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</si>
  <si>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</si>
  <si>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</si>
  <si>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</si>
  <si>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</si>
  <si>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</si>
  <si>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</si>
  <si>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</si>
  <si>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</si>
  <si>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</si>
  <si>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</si>
  <si>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</si>
  <si>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</si>
  <si>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</si>
  <si>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</si>
  <si>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</si>
  <si>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</si>
  <si>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</si>
  <si>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</si>
  <si>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</si>
  <si>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</si>
  <si>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</si>
  <si>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</si>
  <si>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</si>
  <si>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</si>
  <si>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</si>
  <si>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</si>
  <si>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</si>
  <si>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</si>
  <si>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</si>
  <si>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</si>
  <si>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</si>
  <si>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</si>
  <si>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</si>
  <si>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</si>
  <si>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</si>
  <si>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</si>
  <si>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</si>
  <si>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</si>
  <si>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</si>
  <si>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</si>
  <si>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</si>
  <si>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</si>
  <si>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</si>
  <si>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</si>
  <si>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</si>
  <si>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</si>
  <si>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</si>
  <si>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</si>
  <si>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</si>
  <si>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</si>
  <si>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</si>
  <si>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</si>
  <si>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</si>
  <si>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</si>
  <si>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</si>
  <si>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</si>
  <si>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</si>
  <si>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</si>
  <si>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</si>
  <si>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</si>
  <si>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</si>
  <si>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</si>
  <si>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</si>
  <si>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</si>
  <si>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</si>
  <si>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</si>
  <si>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</si>
  <si>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</si>
  <si>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family val="2"/>
        <charset val="134"/>
      </rPr>
      <t>・</t>
    </r>
    <r>
      <rPr>
        <sz val="11"/>
        <rFont val="ＭＳ Ｐゴシック"/>
        <family val="3"/>
        <charset val="128"/>
      </rPr>
      <t>ディリジェンス対策を実施しましたか</t>
    </r>
  </si>
  <si>
    <r>
      <t>D.貴社は、サプライヤーに対して、OECDデュー</t>
    </r>
    <r>
      <rPr>
        <sz val="11"/>
        <rFont val="ＭＳ Ｐゴシック"/>
        <family val="2"/>
        <charset val="134"/>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</si>
  <si>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family val="2"/>
        <charset val="134"/>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</si>
  <si>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family val="2"/>
        <charset val="134"/>
      </rPr>
      <t>サプライヤー</t>
    </r>
    <r>
      <rPr>
        <sz val="11"/>
        <rFont val="ＭＳ Ｐゴシック"/>
        <family val="3"/>
        <charset val="128"/>
      </rPr>
      <t>のデュー</t>
    </r>
    <r>
      <rPr>
        <sz val="11"/>
        <rFont val="ＭＳ Ｐゴシック"/>
        <family val="2"/>
        <charset val="134"/>
      </rPr>
      <t>・</t>
    </r>
    <r>
      <rPr>
        <sz val="11"/>
        <rFont val="ＭＳ Ｐゴシック"/>
        <family val="3"/>
        <charset val="128"/>
      </rPr>
      <t>ディリジェンス慣行が、OECDデュー</t>
    </r>
    <r>
      <rPr>
        <sz val="11"/>
        <rFont val="ＭＳ Ｐゴシック"/>
        <family val="2"/>
        <charset val="134"/>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</si>
  <si>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</si>
  <si>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</si>
  <si>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</si>
  <si>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</si>
  <si>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</si>
  <si>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</si>
  <si>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</si>
  <si>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Corvalent Corporation</t>
  </si>
  <si>
    <t>1101 Arrow Point Dr, Suite501, Cedar Park, TX 78613</t>
  </si>
  <si>
    <t>Martin Rudloff</t>
  </si>
  <si>
    <t>martin.rudloff@corvalent.com</t>
  </si>
  <si>
    <t>512-456-2400</t>
  </si>
  <si>
    <t>C.T.O.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</si>
</sst>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b/>
      <sz val="11"/>
      <name val="SimSun"/>
      <charset val="134"/>
    </font>
    <font>
      <sz val="11"/>
      <name val="ＭＳ Ｐゴシック"/>
      <family val="2"/>
      <charset val="134"/>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64"/>
      </left>
      <right style="thin">
        <color indexed="64"/>
      </right>
      <top style="thin">
        <color indexed="64"/>
      </top>
      <bottom style="thin">
        <color indexed="64"/>
      </bottom>
      <diagonal/>
    </border>
  </borders>
  <cellStyleXfs count="827">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2" fillId="0" borderId="0" applyFont="0" applyFill="0" applyBorder="0" applyAlignment="0" applyProtection="0"/>
    <xf numFmtId="165" fontId="12"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2"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8"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8" fontId="3" fillId="0" borderId="0"/>
    <xf numFmtId="0" fontId="84" fillId="0" borderId="0"/>
    <xf numFmtId="0" fontId="84" fillId="0" borderId="0"/>
    <xf numFmtId="168"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8" fontId="3" fillId="0" borderId="0"/>
    <xf numFmtId="0" fontId="9" fillId="0" borderId="0"/>
    <xf numFmtId="168" fontId="84" fillId="0" borderId="0"/>
    <xf numFmtId="0" fontId="4" fillId="0" borderId="0"/>
    <xf numFmtId="0" fontId="4" fillId="0" borderId="0"/>
    <xf numFmtId="168" fontId="9" fillId="0" borderId="0"/>
    <xf numFmtId="0" fontId="4" fillId="0" borderId="0"/>
    <xf numFmtId="0" fontId="9" fillId="0" borderId="0"/>
    <xf numFmtId="0" fontId="4" fillId="0" borderId="0"/>
    <xf numFmtId="0" fontId="68" fillId="0" borderId="0">
      <alignment vertical="center"/>
    </xf>
    <xf numFmtId="168"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8" fontId="3" fillId="0" borderId="0"/>
    <xf numFmtId="168"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8" fontId="12" fillId="0" borderId="0"/>
    <xf numFmtId="0" fontId="84" fillId="0" borderId="0"/>
    <xf numFmtId="0" fontId="84" fillId="0" borderId="0"/>
    <xf numFmtId="0" fontId="84" fillId="0" borderId="0"/>
    <xf numFmtId="168"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39">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9"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8" fontId="0" fillId="45" borderId="13" xfId="0" applyNumberFormat="1" applyFont="1" applyFill="1" applyBorder="1" applyAlignment="1">
      <alignment vertical="top" wrapText="1"/>
    </xf>
    <xf numFmtId="168" fontId="0" fillId="45" borderId="0" xfId="0" applyNumberFormat="1" applyFont="1" applyFill="1" applyBorder="1" applyAlignment="1"/>
    <xf numFmtId="168" fontId="11" fillId="45" borderId="0" xfId="0" applyNumberFormat="1" applyFont="1" applyFill="1" applyBorder="1"/>
    <xf numFmtId="168" fontId="0" fillId="45" borderId="0" xfId="0" applyNumberFormat="1" applyFont="1" applyFill="1" applyBorder="1"/>
    <xf numFmtId="168" fontId="0" fillId="0" borderId="0" xfId="0" applyNumberFormat="1" applyFont="1" applyFill="1" applyBorder="1"/>
    <xf numFmtId="168"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8"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8"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8"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8"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8"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8"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68"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0" fillId="0" borderId="78" xfId="0" applyBorder="1" applyProtection="1">
      <protection locked="0"/>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24" fillId="0" borderId="0" xfId="492" applyFont="1" applyFill="1" applyBorder="1" applyAlignment="1" applyProtection="1">
      <alignment horizontal="center" vertical="center" wrapText="1"/>
      <protection hidden="1"/>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wrapText="1"/>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6" fillId="45" borderId="0" xfId="0" applyFont="1" applyFill="1" applyBorder="1" applyAlignment="1" applyProtection="1">
      <alignment horizontal="center" vertical="center" wrapText="1"/>
      <protection hidden="1"/>
    </xf>
    <xf numFmtId="0" fontId="21" fillId="0" borderId="25" xfId="492" applyFont="1" applyFill="1" applyBorder="1" applyAlignment="1" applyProtection="1">
      <alignment horizontal="center" wrapText="1"/>
      <protection hidden="1"/>
    </xf>
    <xf numFmtId="49" fontId="17" fillId="45" borderId="75" xfId="0" applyNumberFormat="1" applyFont="1" applyFill="1" applyBorder="1" applyAlignment="1" applyProtection="1">
      <alignment horizontal="left" vertical="center" wrapText="1"/>
      <protection locked="0"/>
    </xf>
    <xf numFmtId="49" fontId="17" fillId="45" borderId="76" xfId="0" applyNumberFormat="1" applyFont="1" applyFill="1" applyBorder="1" applyAlignment="1" applyProtection="1">
      <alignment horizontal="left" vertical="center" wrapText="1"/>
      <protection locked="0"/>
    </xf>
    <xf numFmtId="49" fontId="17" fillId="45" borderId="77" xfId="0" applyNumberFormat="1" applyFont="1" applyFill="1" applyBorder="1" applyAlignment="1" applyProtection="1">
      <alignment horizontal="left" vertical="center" wrapText="1"/>
      <protection locked="0"/>
    </xf>
    <xf numFmtId="0" fontId="17" fillId="45" borderId="75" xfId="0" applyFont="1" applyFill="1" applyBorder="1" applyAlignment="1" applyProtection="1">
      <alignment horizontal="left" vertical="center" wrapText="1"/>
      <protection locked="0"/>
    </xf>
    <xf numFmtId="0" fontId="17" fillId="45" borderId="76" xfId="0" applyFont="1" applyFill="1" applyBorder="1" applyAlignment="1" applyProtection="1">
      <alignment horizontal="left" vertical="center" wrapText="1"/>
      <protection locked="0"/>
    </xf>
    <xf numFmtId="0" fontId="17" fillId="45" borderId="77" xfId="0" applyFont="1" applyFill="1" applyBorder="1" applyAlignment="1" applyProtection="1">
      <alignment horizontal="left" vertical="center" wrapText="1"/>
      <protection locked="0"/>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9" fontId="16" fillId="45" borderId="31" xfId="0" applyNumberFormat="1" applyFont="1" applyFill="1" applyBorder="1" applyAlignment="1" applyProtection="1">
      <alignment horizontal="center" wrapText="1"/>
      <protection locked="0"/>
    </xf>
    <xf numFmtId="169" fontId="16" fillId="45" borderId="60" xfId="0" applyNumberFormat="1" applyFont="1" applyFill="1" applyBorder="1" applyAlignment="1" applyProtection="1">
      <alignment horizontal="center" wrapText="1"/>
      <protection locked="0"/>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75" xfId="0" applyNumberFormat="1" applyFont="1" applyFill="1" applyBorder="1" applyAlignment="1" applyProtection="1">
      <alignment horizontal="left" vertical="center" wrapText="1"/>
      <protection locked="0" hidden="1"/>
    </xf>
    <xf numFmtId="49" fontId="17" fillId="45" borderId="76" xfId="0" applyNumberFormat="1" applyFont="1" applyFill="1" applyBorder="1" applyAlignment="1" applyProtection="1">
      <alignment horizontal="left" vertical="center" wrapText="1"/>
      <protection locked="0" hidden="1"/>
    </xf>
    <xf numFmtId="49" fontId="17" fillId="45" borderId="77" xfId="0" applyNumberFormat="1" applyFont="1" applyFill="1" applyBorder="1" applyAlignment="1" applyProtection="1">
      <alignment horizontal="left" vertical="center" wrapText="1"/>
      <protection locked="0" hidden="1"/>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17" fillId="45" borderId="75" xfId="0" applyFont="1" applyFill="1" applyBorder="1" applyAlignment="1" applyProtection="1">
      <alignment horizontal="left" vertical="center"/>
      <protection locked="0"/>
    </xf>
    <xf numFmtId="0" fontId="17" fillId="45" borderId="76" xfId="0" applyFont="1" applyFill="1" applyBorder="1" applyAlignment="1" applyProtection="1">
      <alignment horizontal="left" vertical="center"/>
      <protection locked="0"/>
    </xf>
    <xf numFmtId="0" fontId="17" fillId="45" borderId="77" xfId="0" applyFont="1" applyFill="1" applyBorder="1" applyAlignment="1" applyProtection="1">
      <alignment horizontal="left" vertical="center"/>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6" fillId="45" borderId="25" xfId="0" applyFont="1" applyFill="1" applyBorder="1" applyAlignment="1" applyProtection="1">
      <alignment horizontal="center" wrapText="1"/>
      <protection hidden="1"/>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0" fillId="0" borderId="0" xfId="0" applyProtection="1">
      <protection locked="0"/>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xr:uid="{00000000-0005-0000-0000-000000000000}"/>
    <cellStyle name="20% - Accent1 2 2" xfId="597" xr:uid="{00000000-0005-0000-0000-000001000000}"/>
    <cellStyle name="20% - Accent1 2 2 2" xfId="760" xr:uid="{00000000-0005-0000-0000-000002000000}"/>
    <cellStyle name="20% - Accent1 2 3" xfId="713" xr:uid="{00000000-0005-0000-0000-000003000000}"/>
    <cellStyle name="20% - Accent1 3" xfId="807" xr:uid="{00000000-0005-0000-0000-000004000000}"/>
    <cellStyle name="20% - Accent2" xfId="692" builtinId="34" customBuiltin="1"/>
    <cellStyle name="20% - Accent2 2" xfId="7" xr:uid="{00000000-0005-0000-0000-000005000000}"/>
    <cellStyle name="20% - Accent2 2 2" xfId="598" xr:uid="{00000000-0005-0000-0000-000006000000}"/>
    <cellStyle name="20% - Accent2 2 2 2" xfId="761" xr:uid="{00000000-0005-0000-0000-000007000000}"/>
    <cellStyle name="20% - Accent2 2 3" xfId="714" xr:uid="{00000000-0005-0000-0000-000008000000}"/>
    <cellStyle name="20% - Accent2 3" xfId="810" xr:uid="{00000000-0005-0000-0000-000009000000}"/>
    <cellStyle name="20% - Accent3" xfId="696" builtinId="38" customBuiltin="1"/>
    <cellStyle name="20% - Accent3 2" xfId="8" xr:uid="{00000000-0005-0000-0000-00000A000000}"/>
    <cellStyle name="20% - Accent3 2 2" xfId="599" xr:uid="{00000000-0005-0000-0000-00000B000000}"/>
    <cellStyle name="20% - Accent3 2 2 2" xfId="762" xr:uid="{00000000-0005-0000-0000-00000C000000}"/>
    <cellStyle name="20% - Accent3 2 3" xfId="715" xr:uid="{00000000-0005-0000-0000-00000D000000}"/>
    <cellStyle name="20% - Accent3 3" xfId="813" xr:uid="{00000000-0005-0000-0000-00000E000000}"/>
    <cellStyle name="20% - Accent4" xfId="700" builtinId="42" customBuiltin="1"/>
    <cellStyle name="20% - Accent4 2" xfId="9" xr:uid="{00000000-0005-0000-0000-00000F000000}"/>
    <cellStyle name="20% - Accent4 2 2" xfId="600" xr:uid="{00000000-0005-0000-0000-000010000000}"/>
    <cellStyle name="20% - Accent4 2 2 2" xfId="763" xr:uid="{00000000-0005-0000-0000-000011000000}"/>
    <cellStyle name="20% - Accent4 2 3" xfId="716" xr:uid="{00000000-0005-0000-0000-000012000000}"/>
    <cellStyle name="20% - Accent4 3" xfId="816" xr:uid="{00000000-0005-0000-0000-000013000000}"/>
    <cellStyle name="20% - Accent5" xfId="704" builtinId="46" customBuiltin="1"/>
    <cellStyle name="20% - Accent5 2" xfId="10" xr:uid="{00000000-0005-0000-0000-000014000000}"/>
    <cellStyle name="20% - Accent5 2 2" xfId="601" xr:uid="{00000000-0005-0000-0000-000015000000}"/>
    <cellStyle name="20% - Accent5 2 2 2" xfId="764" xr:uid="{00000000-0005-0000-0000-000016000000}"/>
    <cellStyle name="20% - Accent5 2 3" xfId="717" xr:uid="{00000000-0005-0000-0000-000017000000}"/>
    <cellStyle name="20% - Accent5 3" xfId="819" xr:uid="{00000000-0005-0000-0000-000018000000}"/>
    <cellStyle name="20% - Accent6" xfId="708" builtinId="50" customBuiltin="1"/>
    <cellStyle name="20% - Accent6 2" xfId="11" xr:uid="{00000000-0005-0000-0000-000019000000}"/>
    <cellStyle name="20% - Accent6 2 2" xfId="602" xr:uid="{00000000-0005-0000-0000-00001A000000}"/>
    <cellStyle name="20% - Accent6 2 2 2" xfId="765" xr:uid="{00000000-0005-0000-0000-00001B000000}"/>
    <cellStyle name="20% - Accent6 2 3" xfId="718" xr:uid="{00000000-0005-0000-0000-00001C000000}"/>
    <cellStyle name="20% - Accent6 3" xfId="822" xr:uid="{00000000-0005-0000-0000-00001D000000}"/>
    <cellStyle name="40% - Accent1" xfId="689" builtinId="31" customBuiltin="1"/>
    <cellStyle name="40% - Accent1 2" xfId="12" xr:uid="{00000000-0005-0000-0000-000024000000}"/>
    <cellStyle name="40% - Accent1 2 2" xfId="603" xr:uid="{00000000-0005-0000-0000-000025000000}"/>
    <cellStyle name="40% - Accent1 2 2 2" xfId="766" xr:uid="{00000000-0005-0000-0000-000026000000}"/>
    <cellStyle name="40% - Accent1 2 3" xfId="719" xr:uid="{00000000-0005-0000-0000-000027000000}"/>
    <cellStyle name="40% - Accent1 3" xfId="808" xr:uid="{00000000-0005-0000-0000-000028000000}"/>
    <cellStyle name="40% - Accent2" xfId="693" builtinId="35" customBuiltin="1"/>
    <cellStyle name="40% - Accent2 2" xfId="13" xr:uid="{00000000-0005-0000-0000-000029000000}"/>
    <cellStyle name="40% - Accent2 2 2" xfId="604" xr:uid="{00000000-0005-0000-0000-00002A000000}"/>
    <cellStyle name="40% - Accent2 2 2 2" xfId="767" xr:uid="{00000000-0005-0000-0000-00002B000000}"/>
    <cellStyle name="40% - Accent2 2 3" xfId="720" xr:uid="{00000000-0005-0000-0000-00002C000000}"/>
    <cellStyle name="40% - Accent2 3" xfId="811" xr:uid="{00000000-0005-0000-0000-00002D000000}"/>
    <cellStyle name="40% - Accent3" xfId="697" builtinId="39" customBuiltin="1"/>
    <cellStyle name="40% - Accent3 2" xfId="14" xr:uid="{00000000-0005-0000-0000-00002E000000}"/>
    <cellStyle name="40% - Accent3 2 2" xfId="605" xr:uid="{00000000-0005-0000-0000-00002F000000}"/>
    <cellStyle name="40% - Accent3 2 2 2" xfId="768" xr:uid="{00000000-0005-0000-0000-000030000000}"/>
    <cellStyle name="40% - Accent3 2 3" xfId="721" xr:uid="{00000000-0005-0000-0000-000031000000}"/>
    <cellStyle name="40% - Accent3 3" xfId="814" xr:uid="{00000000-0005-0000-0000-000032000000}"/>
    <cellStyle name="40% - Accent4" xfId="701" builtinId="43" customBuiltin="1"/>
    <cellStyle name="40% - Accent4 2" xfId="15" xr:uid="{00000000-0005-0000-0000-000033000000}"/>
    <cellStyle name="40% - Accent4 2 2" xfId="606" xr:uid="{00000000-0005-0000-0000-000034000000}"/>
    <cellStyle name="40% - Accent4 2 2 2" xfId="769" xr:uid="{00000000-0005-0000-0000-000035000000}"/>
    <cellStyle name="40% - Accent4 2 3" xfId="722" xr:uid="{00000000-0005-0000-0000-000036000000}"/>
    <cellStyle name="40% - Accent4 3" xfId="817" xr:uid="{00000000-0005-0000-0000-000037000000}"/>
    <cellStyle name="40% - Accent5" xfId="705" builtinId="47" customBuiltin="1"/>
    <cellStyle name="40% - Accent5 2" xfId="16" xr:uid="{00000000-0005-0000-0000-000038000000}"/>
    <cellStyle name="40% - Accent5 2 2" xfId="607" xr:uid="{00000000-0005-0000-0000-000039000000}"/>
    <cellStyle name="40% - Accent5 2 2 2" xfId="770" xr:uid="{00000000-0005-0000-0000-00003A000000}"/>
    <cellStyle name="40% - Accent5 2 3" xfId="723" xr:uid="{00000000-0005-0000-0000-00003B000000}"/>
    <cellStyle name="40% - Accent5 3" xfId="820" xr:uid="{00000000-0005-0000-0000-00003C000000}"/>
    <cellStyle name="40% - Accent6" xfId="709" builtinId="51" customBuiltin="1"/>
    <cellStyle name="40% - Accent6 2" xfId="17" xr:uid="{00000000-0005-0000-0000-00003D000000}"/>
    <cellStyle name="40% - Accent6 2 2" xfId="608" xr:uid="{00000000-0005-0000-0000-00003E000000}"/>
    <cellStyle name="40% - Accent6 2 2 2" xfId="771" xr:uid="{00000000-0005-0000-0000-00003F000000}"/>
    <cellStyle name="40% - Accent6 2 3" xfId="724" xr:uid="{00000000-0005-0000-0000-000040000000}"/>
    <cellStyle name="40% - Accent6 3" xfId="823" xr:uid="{00000000-0005-0000-0000-000041000000}"/>
    <cellStyle name="60% - Accent1" xfId="690" builtinId="32" customBuiltin="1"/>
    <cellStyle name="60% - Accent1 2" xfId="18" xr:uid="{00000000-0005-0000-0000-000048000000}"/>
    <cellStyle name="60% - Accent1 2 2" xfId="609" xr:uid="{00000000-0005-0000-0000-000049000000}"/>
    <cellStyle name="60% - Accent1 3" xfId="809" xr:uid="{00000000-0005-0000-0000-00004A000000}"/>
    <cellStyle name="60% - Accent2" xfId="694" builtinId="36" customBuiltin="1"/>
    <cellStyle name="60% - Accent2 2" xfId="19" xr:uid="{00000000-0005-0000-0000-00004B000000}"/>
    <cellStyle name="60% - Accent2 2 2" xfId="610" xr:uid="{00000000-0005-0000-0000-00004C000000}"/>
    <cellStyle name="60% - Accent2 3" xfId="812" xr:uid="{00000000-0005-0000-0000-00004D000000}"/>
    <cellStyle name="60% - Accent3" xfId="698" builtinId="40" customBuiltin="1"/>
    <cellStyle name="60% - Accent3 2" xfId="20" xr:uid="{00000000-0005-0000-0000-00004E000000}"/>
    <cellStyle name="60% - Accent3 2 2" xfId="611" xr:uid="{00000000-0005-0000-0000-00004F000000}"/>
    <cellStyle name="60% - Accent3 3" xfId="815" xr:uid="{00000000-0005-0000-0000-000050000000}"/>
    <cellStyle name="60% - Accent4" xfId="702" builtinId="44" customBuiltin="1"/>
    <cellStyle name="60% - Accent4 2" xfId="21" xr:uid="{00000000-0005-0000-0000-000051000000}"/>
    <cellStyle name="60% - Accent4 2 2" xfId="612" xr:uid="{00000000-0005-0000-0000-000052000000}"/>
    <cellStyle name="60% - Accent4 3" xfId="818" xr:uid="{00000000-0005-0000-0000-000053000000}"/>
    <cellStyle name="60% - Accent5" xfId="706" builtinId="48" customBuiltin="1"/>
    <cellStyle name="60% - Accent5 2" xfId="22" xr:uid="{00000000-0005-0000-0000-000054000000}"/>
    <cellStyle name="60% - Accent5 2 2" xfId="613" xr:uid="{00000000-0005-0000-0000-000055000000}"/>
    <cellStyle name="60% - Accent5 3" xfId="821" xr:uid="{00000000-0005-0000-0000-000056000000}"/>
    <cellStyle name="60% - Accent6" xfId="710" builtinId="52" customBuiltin="1"/>
    <cellStyle name="60% - Accent6 2" xfId="23" xr:uid="{00000000-0005-0000-0000-000057000000}"/>
    <cellStyle name="60% - Accent6 2 2" xfId="614" xr:uid="{00000000-0005-0000-0000-000058000000}"/>
    <cellStyle name="60% - Accent6 3" xfId="824" xr:uid="{00000000-0005-0000-0000-000059000000}"/>
    <cellStyle name="Accent1" xfId="687" builtinId="29" customBuiltin="1"/>
    <cellStyle name="Accent1 2" xfId="24" xr:uid="{00000000-0005-0000-0000-000060000000}"/>
    <cellStyle name="Accent1 2 2" xfId="615" xr:uid="{00000000-0005-0000-0000-000061000000}"/>
    <cellStyle name="Accent2" xfId="691" builtinId="33" customBuiltin="1"/>
    <cellStyle name="Accent2 2" xfId="25" xr:uid="{00000000-0005-0000-0000-000062000000}"/>
    <cellStyle name="Accent2 2 2" xfId="616" xr:uid="{00000000-0005-0000-0000-000063000000}"/>
    <cellStyle name="Accent3" xfId="695" builtinId="37" customBuiltin="1"/>
    <cellStyle name="Accent3 2" xfId="26" xr:uid="{00000000-0005-0000-0000-000064000000}"/>
    <cellStyle name="Accent3 2 2" xfId="617" xr:uid="{00000000-0005-0000-0000-000065000000}"/>
    <cellStyle name="Accent4" xfId="699" builtinId="41" customBuiltin="1"/>
    <cellStyle name="Accent4 2" xfId="27" xr:uid="{00000000-0005-0000-0000-000066000000}"/>
    <cellStyle name="Accent4 2 2" xfId="618" xr:uid="{00000000-0005-0000-0000-000067000000}"/>
    <cellStyle name="Accent5" xfId="703" builtinId="45" customBuiltin="1"/>
    <cellStyle name="Accent5 2" xfId="28" xr:uid="{00000000-0005-0000-0000-000068000000}"/>
    <cellStyle name="Accent5 2 2" xfId="619" xr:uid="{00000000-0005-0000-0000-000069000000}"/>
    <cellStyle name="Accent6" xfId="707" builtinId="49" customBuiltin="1"/>
    <cellStyle name="Accent6 2" xfId="29" xr:uid="{00000000-0005-0000-0000-00006A000000}"/>
    <cellStyle name="Accent6 2 2" xfId="620" xr:uid="{00000000-0005-0000-0000-00006B000000}"/>
    <cellStyle name="Bad" xfId="677" builtinId="27" customBuiltin="1"/>
    <cellStyle name="Bad 2" xfId="30" xr:uid="{00000000-0005-0000-0000-00006C000000}"/>
    <cellStyle name="Bad 2 2" xfId="621" xr:uid="{00000000-0005-0000-0000-00006D000000}"/>
    <cellStyle name="Bad 3" xfId="31" xr:uid="{00000000-0005-0000-0000-00006E000000}"/>
    <cellStyle name="Bad 3 2" xfId="622" xr:uid="{00000000-0005-0000-0000-00006F000000}"/>
    <cellStyle name="Calculation" xfId="681" builtinId="22" customBuiltin="1"/>
    <cellStyle name="Calculation 2" xfId="32" xr:uid="{00000000-0005-0000-0000-000070000000}"/>
    <cellStyle name="Calculation 2 2" xfId="623" xr:uid="{00000000-0005-0000-0000-000071000000}"/>
    <cellStyle name="Check Cell" xfId="683" builtinId="23" customBuiltin="1"/>
    <cellStyle name="Check Cell 2" xfId="33" xr:uid="{00000000-0005-0000-0000-000072000000}"/>
    <cellStyle name="Check Cell 2 2" xfId="624" xr:uid="{00000000-0005-0000-0000-000073000000}"/>
    <cellStyle name="Comma" xfId="4" xr:uid="{00000000-0005-0000-0000-000074000000}"/>
    <cellStyle name="Comma [0]" xfId="5" xr:uid="{00000000-0005-0000-0000-000075000000}"/>
    <cellStyle name="Comma [0] 2" xfId="34" xr:uid="{00000000-0005-0000-0000-000076000000}"/>
    <cellStyle name="Comma [0] 3" xfId="35" xr:uid="{00000000-0005-0000-0000-000077000000}"/>
    <cellStyle name="Comma [0] 4" xfId="36" xr:uid="{00000000-0005-0000-0000-000078000000}"/>
    <cellStyle name="Comma 10" xfId="37" xr:uid="{00000000-0005-0000-0000-000079000000}"/>
    <cellStyle name="Comma 100" xfId="38" xr:uid="{00000000-0005-0000-0000-00007A000000}"/>
    <cellStyle name="Comma 101" xfId="39" xr:uid="{00000000-0005-0000-0000-00007B000000}"/>
    <cellStyle name="Comma 102" xfId="40" xr:uid="{00000000-0005-0000-0000-00007C000000}"/>
    <cellStyle name="Comma 103" xfId="41" xr:uid="{00000000-0005-0000-0000-00007D000000}"/>
    <cellStyle name="Comma 104" xfId="42" xr:uid="{00000000-0005-0000-0000-00007E000000}"/>
    <cellStyle name="Comma 105" xfId="43" xr:uid="{00000000-0005-0000-0000-00007F000000}"/>
    <cellStyle name="Comma 106" xfId="44" xr:uid="{00000000-0005-0000-0000-000080000000}"/>
    <cellStyle name="Comma 107" xfId="45" xr:uid="{00000000-0005-0000-0000-000081000000}"/>
    <cellStyle name="Comma 108" xfId="46" xr:uid="{00000000-0005-0000-0000-000082000000}"/>
    <cellStyle name="Comma 109" xfId="47" xr:uid="{00000000-0005-0000-0000-000083000000}"/>
    <cellStyle name="Comma 11" xfId="48" xr:uid="{00000000-0005-0000-0000-000084000000}"/>
    <cellStyle name="Comma 110" xfId="49" xr:uid="{00000000-0005-0000-0000-000085000000}"/>
    <cellStyle name="Comma 111" xfId="50" xr:uid="{00000000-0005-0000-0000-000086000000}"/>
    <cellStyle name="Comma 112" xfId="51" xr:uid="{00000000-0005-0000-0000-000087000000}"/>
    <cellStyle name="Comma 113" xfId="52" xr:uid="{00000000-0005-0000-0000-000088000000}"/>
    <cellStyle name="Comma 114" xfId="53" xr:uid="{00000000-0005-0000-0000-000089000000}"/>
    <cellStyle name="Comma 115" xfId="54" xr:uid="{00000000-0005-0000-0000-00008A000000}"/>
    <cellStyle name="Comma 116" xfId="55" xr:uid="{00000000-0005-0000-0000-00008B000000}"/>
    <cellStyle name="Comma 117" xfId="56" xr:uid="{00000000-0005-0000-0000-00008C000000}"/>
    <cellStyle name="Comma 118" xfId="57" xr:uid="{00000000-0005-0000-0000-00008D000000}"/>
    <cellStyle name="Comma 119" xfId="58" xr:uid="{00000000-0005-0000-0000-00008E000000}"/>
    <cellStyle name="Comma 12" xfId="59" xr:uid="{00000000-0005-0000-0000-00008F000000}"/>
    <cellStyle name="Comma 120" xfId="60" xr:uid="{00000000-0005-0000-0000-000090000000}"/>
    <cellStyle name="Comma 121" xfId="61" xr:uid="{00000000-0005-0000-0000-000091000000}"/>
    <cellStyle name="Comma 122" xfId="62" xr:uid="{00000000-0005-0000-0000-000092000000}"/>
    <cellStyle name="Comma 123" xfId="63" xr:uid="{00000000-0005-0000-0000-000093000000}"/>
    <cellStyle name="Comma 124" xfId="64" xr:uid="{00000000-0005-0000-0000-000094000000}"/>
    <cellStyle name="Comma 125" xfId="65" xr:uid="{00000000-0005-0000-0000-000095000000}"/>
    <cellStyle name="Comma 126" xfId="66" xr:uid="{00000000-0005-0000-0000-000096000000}"/>
    <cellStyle name="Comma 127" xfId="67" xr:uid="{00000000-0005-0000-0000-000097000000}"/>
    <cellStyle name="Comma 128" xfId="68" xr:uid="{00000000-0005-0000-0000-000098000000}"/>
    <cellStyle name="Comma 129" xfId="69" xr:uid="{00000000-0005-0000-0000-000099000000}"/>
    <cellStyle name="Comma 13" xfId="70" xr:uid="{00000000-0005-0000-0000-00009A000000}"/>
    <cellStyle name="Comma 130" xfId="71" xr:uid="{00000000-0005-0000-0000-00009B000000}"/>
    <cellStyle name="Comma 131" xfId="72" xr:uid="{00000000-0005-0000-0000-00009C000000}"/>
    <cellStyle name="Comma 132" xfId="73" xr:uid="{00000000-0005-0000-0000-00009D000000}"/>
    <cellStyle name="Comma 133" xfId="74" xr:uid="{00000000-0005-0000-0000-00009E000000}"/>
    <cellStyle name="Comma 134" xfId="75" xr:uid="{00000000-0005-0000-0000-00009F000000}"/>
    <cellStyle name="Comma 135" xfId="76" xr:uid="{00000000-0005-0000-0000-0000A0000000}"/>
    <cellStyle name="Comma 136" xfId="77" xr:uid="{00000000-0005-0000-0000-0000A1000000}"/>
    <cellStyle name="Comma 137" xfId="78" xr:uid="{00000000-0005-0000-0000-0000A2000000}"/>
    <cellStyle name="Comma 138" xfId="79" xr:uid="{00000000-0005-0000-0000-0000A3000000}"/>
    <cellStyle name="Comma 139" xfId="80" xr:uid="{00000000-0005-0000-0000-0000A4000000}"/>
    <cellStyle name="Comma 14" xfId="81" xr:uid="{00000000-0005-0000-0000-0000A5000000}"/>
    <cellStyle name="Comma 140" xfId="82" xr:uid="{00000000-0005-0000-0000-0000A6000000}"/>
    <cellStyle name="Comma 141" xfId="83" xr:uid="{00000000-0005-0000-0000-0000A7000000}"/>
    <cellStyle name="Comma 142" xfId="84" xr:uid="{00000000-0005-0000-0000-0000A8000000}"/>
    <cellStyle name="Comma 143" xfId="85" xr:uid="{00000000-0005-0000-0000-0000A9000000}"/>
    <cellStyle name="Comma 144" xfId="86" xr:uid="{00000000-0005-0000-0000-0000AA000000}"/>
    <cellStyle name="Comma 145" xfId="87" xr:uid="{00000000-0005-0000-0000-0000AB000000}"/>
    <cellStyle name="Comma 146" xfId="88" xr:uid="{00000000-0005-0000-0000-0000AC000000}"/>
    <cellStyle name="Comma 147" xfId="89" xr:uid="{00000000-0005-0000-0000-0000AD000000}"/>
    <cellStyle name="Comma 148" xfId="90" xr:uid="{00000000-0005-0000-0000-0000AE000000}"/>
    <cellStyle name="Comma 149" xfId="91" xr:uid="{00000000-0005-0000-0000-0000AF000000}"/>
    <cellStyle name="Comma 15" xfId="92" xr:uid="{00000000-0005-0000-0000-0000B0000000}"/>
    <cellStyle name="Comma 150" xfId="93" xr:uid="{00000000-0005-0000-0000-0000B1000000}"/>
    <cellStyle name="Comma 151" xfId="94" xr:uid="{00000000-0005-0000-0000-0000B2000000}"/>
    <cellStyle name="Comma 152" xfId="95" xr:uid="{00000000-0005-0000-0000-0000B3000000}"/>
    <cellStyle name="Comma 153" xfId="96" xr:uid="{00000000-0005-0000-0000-0000B4000000}"/>
    <cellStyle name="Comma 154" xfId="97" xr:uid="{00000000-0005-0000-0000-0000B5000000}"/>
    <cellStyle name="Comma 155" xfId="98" xr:uid="{00000000-0005-0000-0000-0000B6000000}"/>
    <cellStyle name="Comma 156" xfId="99" xr:uid="{00000000-0005-0000-0000-0000B7000000}"/>
    <cellStyle name="Comma 157" xfId="100" xr:uid="{00000000-0005-0000-0000-0000B8000000}"/>
    <cellStyle name="Comma 158" xfId="101" xr:uid="{00000000-0005-0000-0000-0000B9000000}"/>
    <cellStyle name="Comma 159" xfId="102" xr:uid="{00000000-0005-0000-0000-0000BA000000}"/>
    <cellStyle name="Comma 16" xfId="103" xr:uid="{00000000-0005-0000-0000-0000BB000000}"/>
    <cellStyle name="Comma 160" xfId="104" xr:uid="{00000000-0005-0000-0000-0000BC000000}"/>
    <cellStyle name="Comma 161" xfId="105" xr:uid="{00000000-0005-0000-0000-0000BD000000}"/>
    <cellStyle name="Comma 162" xfId="106" xr:uid="{00000000-0005-0000-0000-0000BE000000}"/>
    <cellStyle name="Comma 163" xfId="107" xr:uid="{00000000-0005-0000-0000-0000BF000000}"/>
    <cellStyle name="Comma 164" xfId="108" xr:uid="{00000000-0005-0000-0000-0000C0000000}"/>
    <cellStyle name="Comma 165" xfId="109" xr:uid="{00000000-0005-0000-0000-0000C1000000}"/>
    <cellStyle name="Comma 166" xfId="110" xr:uid="{00000000-0005-0000-0000-0000C2000000}"/>
    <cellStyle name="Comma 167" xfId="111" xr:uid="{00000000-0005-0000-0000-0000C3000000}"/>
    <cellStyle name="Comma 168" xfId="112" xr:uid="{00000000-0005-0000-0000-0000C4000000}"/>
    <cellStyle name="Comma 169" xfId="113" xr:uid="{00000000-0005-0000-0000-0000C5000000}"/>
    <cellStyle name="Comma 17" xfId="114" xr:uid="{00000000-0005-0000-0000-0000C6000000}"/>
    <cellStyle name="Comma 170" xfId="115" xr:uid="{00000000-0005-0000-0000-0000C7000000}"/>
    <cellStyle name="Comma 171" xfId="116" xr:uid="{00000000-0005-0000-0000-0000C8000000}"/>
    <cellStyle name="Comma 172" xfId="117" xr:uid="{00000000-0005-0000-0000-0000C9000000}"/>
    <cellStyle name="Comma 173" xfId="118" xr:uid="{00000000-0005-0000-0000-0000CA000000}"/>
    <cellStyle name="Comma 174" xfId="119" xr:uid="{00000000-0005-0000-0000-0000CB000000}"/>
    <cellStyle name="Comma 175" xfId="120" xr:uid="{00000000-0005-0000-0000-0000CC000000}"/>
    <cellStyle name="Comma 176" xfId="121" xr:uid="{00000000-0005-0000-0000-0000CD000000}"/>
    <cellStyle name="Comma 177" xfId="122" xr:uid="{00000000-0005-0000-0000-0000CE000000}"/>
    <cellStyle name="Comma 178" xfId="123" xr:uid="{00000000-0005-0000-0000-0000CF000000}"/>
    <cellStyle name="Comma 179" xfId="124" xr:uid="{00000000-0005-0000-0000-0000D0000000}"/>
    <cellStyle name="Comma 18" xfId="125" xr:uid="{00000000-0005-0000-0000-0000D1000000}"/>
    <cellStyle name="Comma 180" xfId="126" xr:uid="{00000000-0005-0000-0000-0000D2000000}"/>
    <cellStyle name="Comma 181" xfId="127" xr:uid="{00000000-0005-0000-0000-0000D3000000}"/>
    <cellStyle name="Comma 182" xfId="128" xr:uid="{00000000-0005-0000-0000-0000D4000000}"/>
    <cellStyle name="Comma 183" xfId="129" xr:uid="{00000000-0005-0000-0000-0000D5000000}"/>
    <cellStyle name="Comma 184" xfId="130" xr:uid="{00000000-0005-0000-0000-0000D6000000}"/>
    <cellStyle name="Comma 185" xfId="131" xr:uid="{00000000-0005-0000-0000-0000D7000000}"/>
    <cellStyle name="Comma 186" xfId="132" xr:uid="{00000000-0005-0000-0000-0000D8000000}"/>
    <cellStyle name="Comma 187" xfId="133" xr:uid="{00000000-0005-0000-0000-0000D9000000}"/>
    <cellStyle name="Comma 188" xfId="134" xr:uid="{00000000-0005-0000-0000-0000DA000000}"/>
    <cellStyle name="Comma 189" xfId="135" xr:uid="{00000000-0005-0000-0000-0000DB000000}"/>
    <cellStyle name="Comma 19" xfId="136" xr:uid="{00000000-0005-0000-0000-0000DC000000}"/>
    <cellStyle name="Comma 190" xfId="137" xr:uid="{00000000-0005-0000-0000-0000DD000000}"/>
    <cellStyle name="Comma 191" xfId="138" xr:uid="{00000000-0005-0000-0000-0000DE000000}"/>
    <cellStyle name="Comma 192" xfId="139" xr:uid="{00000000-0005-0000-0000-0000DF000000}"/>
    <cellStyle name="Comma 193" xfId="140" xr:uid="{00000000-0005-0000-0000-0000E0000000}"/>
    <cellStyle name="Comma 194" xfId="141" xr:uid="{00000000-0005-0000-0000-0000E1000000}"/>
    <cellStyle name="Comma 195" xfId="142" xr:uid="{00000000-0005-0000-0000-0000E2000000}"/>
    <cellStyle name="Comma 196" xfId="143" xr:uid="{00000000-0005-0000-0000-0000E3000000}"/>
    <cellStyle name="Comma 197" xfId="144" xr:uid="{00000000-0005-0000-0000-0000E4000000}"/>
    <cellStyle name="Comma 198" xfId="145" xr:uid="{00000000-0005-0000-0000-0000E5000000}"/>
    <cellStyle name="Comma 199" xfId="146" xr:uid="{00000000-0005-0000-0000-0000E6000000}"/>
    <cellStyle name="Comma 2" xfId="147" xr:uid="{00000000-0005-0000-0000-0000E7000000}"/>
    <cellStyle name="Comma 20" xfId="148" xr:uid="{00000000-0005-0000-0000-0000E8000000}"/>
    <cellStyle name="Comma 200" xfId="149" xr:uid="{00000000-0005-0000-0000-0000E9000000}"/>
    <cellStyle name="Comma 201" xfId="150" xr:uid="{00000000-0005-0000-0000-0000EA000000}"/>
    <cellStyle name="Comma 202" xfId="151" xr:uid="{00000000-0005-0000-0000-0000EB000000}"/>
    <cellStyle name="Comma 203" xfId="152" xr:uid="{00000000-0005-0000-0000-0000EC000000}"/>
    <cellStyle name="Comma 204" xfId="153" xr:uid="{00000000-0005-0000-0000-0000ED000000}"/>
    <cellStyle name="Comma 205" xfId="154" xr:uid="{00000000-0005-0000-0000-0000EE000000}"/>
    <cellStyle name="Comma 206" xfId="155" xr:uid="{00000000-0005-0000-0000-0000EF000000}"/>
    <cellStyle name="Comma 207" xfId="156" xr:uid="{00000000-0005-0000-0000-0000F0000000}"/>
    <cellStyle name="Comma 208" xfId="157" xr:uid="{00000000-0005-0000-0000-0000F1000000}"/>
    <cellStyle name="Comma 209" xfId="158" xr:uid="{00000000-0005-0000-0000-0000F2000000}"/>
    <cellStyle name="Comma 21" xfId="159" xr:uid="{00000000-0005-0000-0000-0000F3000000}"/>
    <cellStyle name="Comma 210" xfId="160" xr:uid="{00000000-0005-0000-0000-0000F4000000}"/>
    <cellStyle name="Comma 211" xfId="161" xr:uid="{00000000-0005-0000-0000-0000F5000000}"/>
    <cellStyle name="Comma 212" xfId="162" xr:uid="{00000000-0005-0000-0000-0000F6000000}"/>
    <cellStyle name="Comma 213" xfId="163" xr:uid="{00000000-0005-0000-0000-0000F7000000}"/>
    <cellStyle name="Comma 214" xfId="164" xr:uid="{00000000-0005-0000-0000-0000F8000000}"/>
    <cellStyle name="Comma 215" xfId="165" xr:uid="{00000000-0005-0000-0000-0000F9000000}"/>
    <cellStyle name="Comma 216" xfId="166" xr:uid="{00000000-0005-0000-0000-0000FA000000}"/>
    <cellStyle name="Comma 217" xfId="167" xr:uid="{00000000-0005-0000-0000-0000FB000000}"/>
    <cellStyle name="Comma 218" xfId="168" xr:uid="{00000000-0005-0000-0000-0000FC000000}"/>
    <cellStyle name="Comma 219" xfId="169" xr:uid="{00000000-0005-0000-0000-0000FD000000}"/>
    <cellStyle name="Comma 22" xfId="170" xr:uid="{00000000-0005-0000-0000-0000FE000000}"/>
    <cellStyle name="Comma 220" xfId="171" xr:uid="{00000000-0005-0000-0000-0000FF000000}"/>
    <cellStyle name="Comma 221" xfId="172" xr:uid="{00000000-0005-0000-0000-000000010000}"/>
    <cellStyle name="Comma 222" xfId="173" xr:uid="{00000000-0005-0000-0000-000001010000}"/>
    <cellStyle name="Comma 223" xfId="174" xr:uid="{00000000-0005-0000-0000-000002010000}"/>
    <cellStyle name="Comma 23" xfId="175" xr:uid="{00000000-0005-0000-0000-000003010000}"/>
    <cellStyle name="Comma 24" xfId="176" xr:uid="{00000000-0005-0000-0000-000004010000}"/>
    <cellStyle name="Comma 25" xfId="177" xr:uid="{00000000-0005-0000-0000-000005010000}"/>
    <cellStyle name="Comma 26" xfId="178" xr:uid="{00000000-0005-0000-0000-000006010000}"/>
    <cellStyle name="Comma 27" xfId="179" xr:uid="{00000000-0005-0000-0000-000007010000}"/>
    <cellStyle name="Comma 28" xfId="180" xr:uid="{00000000-0005-0000-0000-000008010000}"/>
    <cellStyle name="Comma 29" xfId="181" xr:uid="{00000000-0005-0000-0000-000009010000}"/>
    <cellStyle name="Comma 3" xfId="182" xr:uid="{00000000-0005-0000-0000-00000A010000}"/>
    <cellStyle name="Comma 30" xfId="183" xr:uid="{00000000-0005-0000-0000-00000B010000}"/>
    <cellStyle name="Comma 31" xfId="184" xr:uid="{00000000-0005-0000-0000-00000C010000}"/>
    <cellStyle name="Comma 32" xfId="185" xr:uid="{00000000-0005-0000-0000-00000D010000}"/>
    <cellStyle name="Comma 33" xfId="186" xr:uid="{00000000-0005-0000-0000-00000E010000}"/>
    <cellStyle name="Comma 34" xfId="187" xr:uid="{00000000-0005-0000-0000-00000F010000}"/>
    <cellStyle name="Comma 35" xfId="188" xr:uid="{00000000-0005-0000-0000-000010010000}"/>
    <cellStyle name="Comma 36" xfId="189" xr:uid="{00000000-0005-0000-0000-000011010000}"/>
    <cellStyle name="Comma 37" xfId="190" xr:uid="{00000000-0005-0000-0000-000012010000}"/>
    <cellStyle name="Comma 38" xfId="191" xr:uid="{00000000-0005-0000-0000-000013010000}"/>
    <cellStyle name="Comma 39" xfId="192" xr:uid="{00000000-0005-0000-0000-000014010000}"/>
    <cellStyle name="Comma 4" xfId="193" xr:uid="{00000000-0005-0000-0000-000015010000}"/>
    <cellStyle name="Comma 40" xfId="194" xr:uid="{00000000-0005-0000-0000-000016010000}"/>
    <cellStyle name="Comma 41" xfId="195" xr:uid="{00000000-0005-0000-0000-000017010000}"/>
    <cellStyle name="Comma 42" xfId="196" xr:uid="{00000000-0005-0000-0000-000018010000}"/>
    <cellStyle name="Comma 43" xfId="197" xr:uid="{00000000-0005-0000-0000-000019010000}"/>
    <cellStyle name="Comma 44" xfId="198" xr:uid="{00000000-0005-0000-0000-00001A010000}"/>
    <cellStyle name="Comma 45" xfId="199" xr:uid="{00000000-0005-0000-0000-00001B010000}"/>
    <cellStyle name="Comma 46" xfId="200" xr:uid="{00000000-0005-0000-0000-00001C010000}"/>
    <cellStyle name="Comma 47" xfId="201" xr:uid="{00000000-0005-0000-0000-00001D010000}"/>
    <cellStyle name="Comma 48" xfId="202" xr:uid="{00000000-0005-0000-0000-00001E010000}"/>
    <cellStyle name="Comma 49" xfId="203" xr:uid="{00000000-0005-0000-0000-00001F010000}"/>
    <cellStyle name="Comma 5" xfId="204" xr:uid="{00000000-0005-0000-0000-000020010000}"/>
    <cellStyle name="Comma 50" xfId="205" xr:uid="{00000000-0005-0000-0000-000021010000}"/>
    <cellStyle name="Comma 51" xfId="206" xr:uid="{00000000-0005-0000-0000-000022010000}"/>
    <cellStyle name="Comma 52" xfId="207" xr:uid="{00000000-0005-0000-0000-000023010000}"/>
    <cellStyle name="Comma 53" xfId="208" xr:uid="{00000000-0005-0000-0000-000024010000}"/>
    <cellStyle name="Comma 54" xfId="209" xr:uid="{00000000-0005-0000-0000-000025010000}"/>
    <cellStyle name="Comma 55" xfId="210" xr:uid="{00000000-0005-0000-0000-000026010000}"/>
    <cellStyle name="Comma 56" xfId="211" xr:uid="{00000000-0005-0000-0000-000027010000}"/>
    <cellStyle name="Comma 57" xfId="212" xr:uid="{00000000-0005-0000-0000-000028010000}"/>
    <cellStyle name="Comma 58" xfId="213" xr:uid="{00000000-0005-0000-0000-000029010000}"/>
    <cellStyle name="Comma 59" xfId="214" xr:uid="{00000000-0005-0000-0000-00002A010000}"/>
    <cellStyle name="Comma 6" xfId="215" xr:uid="{00000000-0005-0000-0000-00002B010000}"/>
    <cellStyle name="Comma 60" xfId="216" xr:uid="{00000000-0005-0000-0000-00002C010000}"/>
    <cellStyle name="Comma 61" xfId="217" xr:uid="{00000000-0005-0000-0000-00002D010000}"/>
    <cellStyle name="Comma 62" xfId="218" xr:uid="{00000000-0005-0000-0000-00002E010000}"/>
    <cellStyle name="Comma 63" xfId="219" xr:uid="{00000000-0005-0000-0000-00002F010000}"/>
    <cellStyle name="Comma 64" xfId="220" xr:uid="{00000000-0005-0000-0000-000030010000}"/>
    <cellStyle name="Comma 65" xfId="221" xr:uid="{00000000-0005-0000-0000-000031010000}"/>
    <cellStyle name="Comma 66" xfId="222" xr:uid="{00000000-0005-0000-0000-000032010000}"/>
    <cellStyle name="Comma 67" xfId="223" xr:uid="{00000000-0005-0000-0000-000033010000}"/>
    <cellStyle name="Comma 68" xfId="224" xr:uid="{00000000-0005-0000-0000-000034010000}"/>
    <cellStyle name="Comma 69" xfId="225" xr:uid="{00000000-0005-0000-0000-000035010000}"/>
    <cellStyle name="Comma 7" xfId="226" xr:uid="{00000000-0005-0000-0000-000036010000}"/>
    <cellStyle name="Comma 70" xfId="227" xr:uid="{00000000-0005-0000-0000-000037010000}"/>
    <cellStyle name="Comma 71" xfId="228" xr:uid="{00000000-0005-0000-0000-000038010000}"/>
    <cellStyle name="Comma 72" xfId="229" xr:uid="{00000000-0005-0000-0000-000039010000}"/>
    <cellStyle name="Comma 73" xfId="230" xr:uid="{00000000-0005-0000-0000-00003A010000}"/>
    <cellStyle name="Comma 74" xfId="231" xr:uid="{00000000-0005-0000-0000-00003B010000}"/>
    <cellStyle name="Comma 75" xfId="232" xr:uid="{00000000-0005-0000-0000-00003C010000}"/>
    <cellStyle name="Comma 76" xfId="233" xr:uid="{00000000-0005-0000-0000-00003D010000}"/>
    <cellStyle name="Comma 77" xfId="234" xr:uid="{00000000-0005-0000-0000-00003E010000}"/>
    <cellStyle name="Comma 78" xfId="235" xr:uid="{00000000-0005-0000-0000-00003F010000}"/>
    <cellStyle name="Comma 79" xfId="236" xr:uid="{00000000-0005-0000-0000-000040010000}"/>
    <cellStyle name="Comma 8" xfId="237" xr:uid="{00000000-0005-0000-0000-000041010000}"/>
    <cellStyle name="Comma 80" xfId="238" xr:uid="{00000000-0005-0000-0000-000042010000}"/>
    <cellStyle name="Comma 81" xfId="239" xr:uid="{00000000-0005-0000-0000-000043010000}"/>
    <cellStyle name="Comma 82" xfId="240" xr:uid="{00000000-0005-0000-0000-000044010000}"/>
    <cellStyle name="Comma 83" xfId="241" xr:uid="{00000000-0005-0000-0000-000045010000}"/>
    <cellStyle name="Comma 84" xfId="242" xr:uid="{00000000-0005-0000-0000-000046010000}"/>
    <cellStyle name="Comma 85" xfId="243" xr:uid="{00000000-0005-0000-0000-000047010000}"/>
    <cellStyle name="Comma 86" xfId="244" xr:uid="{00000000-0005-0000-0000-000048010000}"/>
    <cellStyle name="Comma 87" xfId="245" xr:uid="{00000000-0005-0000-0000-000049010000}"/>
    <cellStyle name="Comma 88" xfId="246" xr:uid="{00000000-0005-0000-0000-00004A010000}"/>
    <cellStyle name="Comma 89" xfId="247" xr:uid="{00000000-0005-0000-0000-00004B010000}"/>
    <cellStyle name="Comma 9" xfId="248" xr:uid="{00000000-0005-0000-0000-00004C010000}"/>
    <cellStyle name="Comma 90" xfId="249" xr:uid="{00000000-0005-0000-0000-00004D010000}"/>
    <cellStyle name="Comma 91" xfId="250" xr:uid="{00000000-0005-0000-0000-00004E010000}"/>
    <cellStyle name="Comma 92" xfId="251" xr:uid="{00000000-0005-0000-0000-00004F010000}"/>
    <cellStyle name="Comma 93" xfId="252" xr:uid="{00000000-0005-0000-0000-000050010000}"/>
    <cellStyle name="Comma 94" xfId="253" xr:uid="{00000000-0005-0000-0000-000051010000}"/>
    <cellStyle name="Comma 95" xfId="254" xr:uid="{00000000-0005-0000-0000-000052010000}"/>
    <cellStyle name="Comma 96" xfId="255" xr:uid="{00000000-0005-0000-0000-000053010000}"/>
    <cellStyle name="Comma 97" xfId="256" xr:uid="{00000000-0005-0000-0000-000054010000}"/>
    <cellStyle name="Comma 98" xfId="257" xr:uid="{00000000-0005-0000-0000-000055010000}"/>
    <cellStyle name="Comma 99" xfId="258" xr:uid="{00000000-0005-0000-0000-000056010000}"/>
    <cellStyle name="Currency" xfId="2" xr:uid="{00000000-0005-0000-0000-000057010000}"/>
    <cellStyle name="Currency [0]" xfId="3" xr:uid="{00000000-0005-0000-0000-000058010000}"/>
    <cellStyle name="Currency [0] 2" xfId="259" xr:uid="{00000000-0005-0000-0000-000059010000}"/>
    <cellStyle name="Currency [0] 3" xfId="260" xr:uid="{00000000-0005-0000-0000-00005A010000}"/>
    <cellStyle name="Currency [0] 4" xfId="261" xr:uid="{00000000-0005-0000-0000-00005B010000}"/>
    <cellStyle name="Currency [0] 5" xfId="262" xr:uid="{00000000-0005-0000-0000-00005C010000}"/>
    <cellStyle name="Currency 10" xfId="263" xr:uid="{00000000-0005-0000-0000-00005D010000}"/>
    <cellStyle name="Currency 100" xfId="264" xr:uid="{00000000-0005-0000-0000-00005E010000}"/>
    <cellStyle name="Currency 101" xfId="265" xr:uid="{00000000-0005-0000-0000-00005F010000}"/>
    <cellStyle name="Currency 102" xfId="266" xr:uid="{00000000-0005-0000-0000-000060010000}"/>
    <cellStyle name="Currency 103" xfId="267" xr:uid="{00000000-0005-0000-0000-000061010000}"/>
    <cellStyle name="Currency 104" xfId="268" xr:uid="{00000000-0005-0000-0000-000062010000}"/>
    <cellStyle name="Currency 105" xfId="269" xr:uid="{00000000-0005-0000-0000-000063010000}"/>
    <cellStyle name="Currency 106" xfId="270" xr:uid="{00000000-0005-0000-0000-000064010000}"/>
    <cellStyle name="Currency 107" xfId="271" xr:uid="{00000000-0005-0000-0000-000065010000}"/>
    <cellStyle name="Currency 108" xfId="272" xr:uid="{00000000-0005-0000-0000-000066010000}"/>
    <cellStyle name="Currency 109" xfId="273" xr:uid="{00000000-0005-0000-0000-000067010000}"/>
    <cellStyle name="Currency 11" xfId="274" xr:uid="{00000000-0005-0000-0000-000068010000}"/>
    <cellStyle name="Currency 110" xfId="275" xr:uid="{00000000-0005-0000-0000-000069010000}"/>
    <cellStyle name="Currency 111" xfId="276" xr:uid="{00000000-0005-0000-0000-00006A010000}"/>
    <cellStyle name="Currency 112" xfId="277" xr:uid="{00000000-0005-0000-0000-00006B010000}"/>
    <cellStyle name="Currency 113" xfId="278" xr:uid="{00000000-0005-0000-0000-00006C010000}"/>
    <cellStyle name="Currency 114" xfId="279" xr:uid="{00000000-0005-0000-0000-00006D010000}"/>
    <cellStyle name="Currency 115" xfId="280" xr:uid="{00000000-0005-0000-0000-00006E010000}"/>
    <cellStyle name="Currency 116" xfId="281" xr:uid="{00000000-0005-0000-0000-00006F010000}"/>
    <cellStyle name="Currency 117" xfId="282" xr:uid="{00000000-0005-0000-0000-000070010000}"/>
    <cellStyle name="Currency 118" xfId="283" xr:uid="{00000000-0005-0000-0000-000071010000}"/>
    <cellStyle name="Currency 119" xfId="284" xr:uid="{00000000-0005-0000-0000-000072010000}"/>
    <cellStyle name="Currency 12" xfId="285" xr:uid="{00000000-0005-0000-0000-000073010000}"/>
    <cellStyle name="Currency 120" xfId="286" xr:uid="{00000000-0005-0000-0000-000074010000}"/>
    <cellStyle name="Currency 121" xfId="287" xr:uid="{00000000-0005-0000-0000-000075010000}"/>
    <cellStyle name="Currency 122" xfId="288" xr:uid="{00000000-0005-0000-0000-000076010000}"/>
    <cellStyle name="Currency 123" xfId="289" xr:uid="{00000000-0005-0000-0000-000077010000}"/>
    <cellStyle name="Currency 124" xfId="290" xr:uid="{00000000-0005-0000-0000-000078010000}"/>
    <cellStyle name="Currency 125" xfId="291" xr:uid="{00000000-0005-0000-0000-000079010000}"/>
    <cellStyle name="Currency 126" xfId="292" xr:uid="{00000000-0005-0000-0000-00007A010000}"/>
    <cellStyle name="Currency 127" xfId="293" xr:uid="{00000000-0005-0000-0000-00007B010000}"/>
    <cellStyle name="Currency 128" xfId="294" xr:uid="{00000000-0005-0000-0000-00007C010000}"/>
    <cellStyle name="Currency 129" xfId="295" xr:uid="{00000000-0005-0000-0000-00007D010000}"/>
    <cellStyle name="Currency 13" xfId="296" xr:uid="{00000000-0005-0000-0000-00007E010000}"/>
    <cellStyle name="Currency 130" xfId="297" xr:uid="{00000000-0005-0000-0000-00007F010000}"/>
    <cellStyle name="Currency 131" xfId="298" xr:uid="{00000000-0005-0000-0000-000080010000}"/>
    <cellStyle name="Currency 132" xfId="299" xr:uid="{00000000-0005-0000-0000-000081010000}"/>
    <cellStyle name="Currency 133" xfId="300" xr:uid="{00000000-0005-0000-0000-000082010000}"/>
    <cellStyle name="Currency 134" xfId="301" xr:uid="{00000000-0005-0000-0000-000083010000}"/>
    <cellStyle name="Currency 135" xfId="302" xr:uid="{00000000-0005-0000-0000-000084010000}"/>
    <cellStyle name="Currency 136" xfId="303" xr:uid="{00000000-0005-0000-0000-000085010000}"/>
    <cellStyle name="Currency 137" xfId="304" xr:uid="{00000000-0005-0000-0000-000086010000}"/>
    <cellStyle name="Currency 138" xfId="305" xr:uid="{00000000-0005-0000-0000-000087010000}"/>
    <cellStyle name="Currency 139" xfId="306" xr:uid="{00000000-0005-0000-0000-000088010000}"/>
    <cellStyle name="Currency 14" xfId="307" xr:uid="{00000000-0005-0000-0000-000089010000}"/>
    <cellStyle name="Currency 140" xfId="308" xr:uid="{00000000-0005-0000-0000-00008A010000}"/>
    <cellStyle name="Currency 141" xfId="309" xr:uid="{00000000-0005-0000-0000-00008B010000}"/>
    <cellStyle name="Currency 142" xfId="310" xr:uid="{00000000-0005-0000-0000-00008C010000}"/>
    <cellStyle name="Currency 143" xfId="311" xr:uid="{00000000-0005-0000-0000-00008D010000}"/>
    <cellStyle name="Currency 144" xfId="312" xr:uid="{00000000-0005-0000-0000-00008E010000}"/>
    <cellStyle name="Currency 145" xfId="313" xr:uid="{00000000-0005-0000-0000-00008F010000}"/>
    <cellStyle name="Currency 146" xfId="314" xr:uid="{00000000-0005-0000-0000-000090010000}"/>
    <cellStyle name="Currency 147" xfId="315" xr:uid="{00000000-0005-0000-0000-000091010000}"/>
    <cellStyle name="Currency 148" xfId="316" xr:uid="{00000000-0005-0000-0000-000092010000}"/>
    <cellStyle name="Currency 149" xfId="317" xr:uid="{00000000-0005-0000-0000-000093010000}"/>
    <cellStyle name="Currency 15" xfId="318" xr:uid="{00000000-0005-0000-0000-000094010000}"/>
    <cellStyle name="Currency 150" xfId="319" xr:uid="{00000000-0005-0000-0000-000095010000}"/>
    <cellStyle name="Currency 151" xfId="320" xr:uid="{00000000-0005-0000-0000-000096010000}"/>
    <cellStyle name="Currency 152" xfId="321" xr:uid="{00000000-0005-0000-0000-000097010000}"/>
    <cellStyle name="Currency 153" xfId="322" xr:uid="{00000000-0005-0000-0000-000098010000}"/>
    <cellStyle name="Currency 154" xfId="323" xr:uid="{00000000-0005-0000-0000-000099010000}"/>
    <cellStyle name="Currency 155" xfId="324" xr:uid="{00000000-0005-0000-0000-00009A010000}"/>
    <cellStyle name="Currency 156" xfId="325" xr:uid="{00000000-0005-0000-0000-00009B010000}"/>
    <cellStyle name="Currency 157" xfId="326" xr:uid="{00000000-0005-0000-0000-00009C010000}"/>
    <cellStyle name="Currency 158" xfId="327" xr:uid="{00000000-0005-0000-0000-00009D010000}"/>
    <cellStyle name="Currency 159" xfId="328" xr:uid="{00000000-0005-0000-0000-00009E010000}"/>
    <cellStyle name="Currency 16" xfId="329" xr:uid="{00000000-0005-0000-0000-00009F010000}"/>
    <cellStyle name="Currency 160" xfId="330" xr:uid="{00000000-0005-0000-0000-0000A0010000}"/>
    <cellStyle name="Currency 161" xfId="331" xr:uid="{00000000-0005-0000-0000-0000A1010000}"/>
    <cellStyle name="Currency 162" xfId="332" xr:uid="{00000000-0005-0000-0000-0000A2010000}"/>
    <cellStyle name="Currency 163" xfId="333" xr:uid="{00000000-0005-0000-0000-0000A3010000}"/>
    <cellStyle name="Currency 164" xfId="334" xr:uid="{00000000-0005-0000-0000-0000A4010000}"/>
    <cellStyle name="Currency 165" xfId="335" xr:uid="{00000000-0005-0000-0000-0000A5010000}"/>
    <cellStyle name="Currency 166" xfId="336" xr:uid="{00000000-0005-0000-0000-0000A6010000}"/>
    <cellStyle name="Currency 167" xfId="337" xr:uid="{00000000-0005-0000-0000-0000A7010000}"/>
    <cellStyle name="Currency 168" xfId="338" xr:uid="{00000000-0005-0000-0000-0000A8010000}"/>
    <cellStyle name="Currency 169" xfId="339" xr:uid="{00000000-0005-0000-0000-0000A9010000}"/>
    <cellStyle name="Currency 17" xfId="340" xr:uid="{00000000-0005-0000-0000-0000AA010000}"/>
    <cellStyle name="Currency 170" xfId="341" xr:uid="{00000000-0005-0000-0000-0000AB010000}"/>
    <cellStyle name="Currency 171" xfId="342" xr:uid="{00000000-0005-0000-0000-0000AC010000}"/>
    <cellStyle name="Currency 172" xfId="343" xr:uid="{00000000-0005-0000-0000-0000AD010000}"/>
    <cellStyle name="Currency 173" xfId="344" xr:uid="{00000000-0005-0000-0000-0000AE010000}"/>
    <cellStyle name="Currency 174" xfId="345" xr:uid="{00000000-0005-0000-0000-0000AF010000}"/>
    <cellStyle name="Currency 175" xfId="346" xr:uid="{00000000-0005-0000-0000-0000B0010000}"/>
    <cellStyle name="Currency 176" xfId="347" xr:uid="{00000000-0005-0000-0000-0000B1010000}"/>
    <cellStyle name="Currency 177" xfId="348" xr:uid="{00000000-0005-0000-0000-0000B2010000}"/>
    <cellStyle name="Currency 178" xfId="349" xr:uid="{00000000-0005-0000-0000-0000B3010000}"/>
    <cellStyle name="Currency 179" xfId="350" xr:uid="{00000000-0005-0000-0000-0000B4010000}"/>
    <cellStyle name="Currency 18" xfId="351" xr:uid="{00000000-0005-0000-0000-0000B5010000}"/>
    <cellStyle name="Currency 180" xfId="352" xr:uid="{00000000-0005-0000-0000-0000B6010000}"/>
    <cellStyle name="Currency 181" xfId="353" xr:uid="{00000000-0005-0000-0000-0000B7010000}"/>
    <cellStyle name="Currency 182" xfId="354" xr:uid="{00000000-0005-0000-0000-0000B8010000}"/>
    <cellStyle name="Currency 183" xfId="355" xr:uid="{00000000-0005-0000-0000-0000B9010000}"/>
    <cellStyle name="Currency 184" xfId="356" xr:uid="{00000000-0005-0000-0000-0000BA010000}"/>
    <cellStyle name="Currency 185" xfId="357" xr:uid="{00000000-0005-0000-0000-0000BB010000}"/>
    <cellStyle name="Currency 186" xfId="358" xr:uid="{00000000-0005-0000-0000-0000BC010000}"/>
    <cellStyle name="Currency 187" xfId="359" xr:uid="{00000000-0005-0000-0000-0000BD010000}"/>
    <cellStyle name="Currency 188" xfId="360" xr:uid="{00000000-0005-0000-0000-0000BE010000}"/>
    <cellStyle name="Currency 189" xfId="361" xr:uid="{00000000-0005-0000-0000-0000BF010000}"/>
    <cellStyle name="Currency 19" xfId="362" xr:uid="{00000000-0005-0000-0000-0000C0010000}"/>
    <cellStyle name="Currency 190" xfId="363" xr:uid="{00000000-0005-0000-0000-0000C1010000}"/>
    <cellStyle name="Currency 191" xfId="364" xr:uid="{00000000-0005-0000-0000-0000C2010000}"/>
    <cellStyle name="Currency 192" xfId="365" xr:uid="{00000000-0005-0000-0000-0000C3010000}"/>
    <cellStyle name="Currency 193" xfId="366" xr:uid="{00000000-0005-0000-0000-0000C4010000}"/>
    <cellStyle name="Currency 194" xfId="367" xr:uid="{00000000-0005-0000-0000-0000C5010000}"/>
    <cellStyle name="Currency 195" xfId="368" xr:uid="{00000000-0005-0000-0000-0000C6010000}"/>
    <cellStyle name="Currency 196" xfId="369" xr:uid="{00000000-0005-0000-0000-0000C7010000}"/>
    <cellStyle name="Currency 197" xfId="370" xr:uid="{00000000-0005-0000-0000-0000C8010000}"/>
    <cellStyle name="Currency 198" xfId="371" xr:uid="{00000000-0005-0000-0000-0000C9010000}"/>
    <cellStyle name="Currency 199" xfId="372" xr:uid="{00000000-0005-0000-0000-0000CA010000}"/>
    <cellStyle name="Currency 2" xfId="373" xr:uid="{00000000-0005-0000-0000-0000CB010000}"/>
    <cellStyle name="Currency 20" xfId="374" xr:uid="{00000000-0005-0000-0000-0000CC010000}"/>
    <cellStyle name="Currency 200" xfId="375" xr:uid="{00000000-0005-0000-0000-0000CD010000}"/>
    <cellStyle name="Currency 201" xfId="376" xr:uid="{00000000-0005-0000-0000-0000CE010000}"/>
    <cellStyle name="Currency 202" xfId="377" xr:uid="{00000000-0005-0000-0000-0000CF010000}"/>
    <cellStyle name="Currency 203" xfId="378" xr:uid="{00000000-0005-0000-0000-0000D0010000}"/>
    <cellStyle name="Currency 204" xfId="379" xr:uid="{00000000-0005-0000-0000-0000D1010000}"/>
    <cellStyle name="Currency 205" xfId="380" xr:uid="{00000000-0005-0000-0000-0000D2010000}"/>
    <cellStyle name="Currency 206" xfId="381" xr:uid="{00000000-0005-0000-0000-0000D3010000}"/>
    <cellStyle name="Currency 207" xfId="382" xr:uid="{00000000-0005-0000-0000-0000D4010000}"/>
    <cellStyle name="Currency 208" xfId="383" xr:uid="{00000000-0005-0000-0000-0000D5010000}"/>
    <cellStyle name="Currency 209" xfId="384" xr:uid="{00000000-0005-0000-0000-0000D6010000}"/>
    <cellStyle name="Currency 21" xfId="385" xr:uid="{00000000-0005-0000-0000-0000D7010000}"/>
    <cellStyle name="Currency 210" xfId="386" xr:uid="{00000000-0005-0000-0000-0000D8010000}"/>
    <cellStyle name="Currency 211" xfId="387" xr:uid="{00000000-0005-0000-0000-0000D9010000}"/>
    <cellStyle name="Currency 212" xfId="388" xr:uid="{00000000-0005-0000-0000-0000DA010000}"/>
    <cellStyle name="Currency 213" xfId="389" xr:uid="{00000000-0005-0000-0000-0000DB010000}"/>
    <cellStyle name="Currency 214" xfId="390" xr:uid="{00000000-0005-0000-0000-0000DC010000}"/>
    <cellStyle name="Currency 215" xfId="391" xr:uid="{00000000-0005-0000-0000-0000DD010000}"/>
    <cellStyle name="Currency 216" xfId="392" xr:uid="{00000000-0005-0000-0000-0000DE010000}"/>
    <cellStyle name="Currency 217" xfId="393" xr:uid="{00000000-0005-0000-0000-0000DF010000}"/>
    <cellStyle name="Currency 218" xfId="394" xr:uid="{00000000-0005-0000-0000-0000E0010000}"/>
    <cellStyle name="Currency 219" xfId="395" xr:uid="{00000000-0005-0000-0000-0000E1010000}"/>
    <cellStyle name="Currency 22" xfId="396" xr:uid="{00000000-0005-0000-0000-0000E2010000}"/>
    <cellStyle name="Currency 220" xfId="397" xr:uid="{00000000-0005-0000-0000-0000E3010000}"/>
    <cellStyle name="Currency 221" xfId="398" xr:uid="{00000000-0005-0000-0000-0000E4010000}"/>
    <cellStyle name="Currency 222" xfId="399" xr:uid="{00000000-0005-0000-0000-0000E5010000}"/>
    <cellStyle name="Currency 223" xfId="400" xr:uid="{00000000-0005-0000-0000-0000E6010000}"/>
    <cellStyle name="Currency 23" xfId="401" xr:uid="{00000000-0005-0000-0000-0000E7010000}"/>
    <cellStyle name="Currency 24" xfId="402" xr:uid="{00000000-0005-0000-0000-0000E8010000}"/>
    <cellStyle name="Currency 25" xfId="403" xr:uid="{00000000-0005-0000-0000-0000E9010000}"/>
    <cellStyle name="Currency 26" xfId="404" xr:uid="{00000000-0005-0000-0000-0000EA010000}"/>
    <cellStyle name="Currency 27" xfId="405" xr:uid="{00000000-0005-0000-0000-0000EB010000}"/>
    <cellStyle name="Currency 28" xfId="406" xr:uid="{00000000-0005-0000-0000-0000EC010000}"/>
    <cellStyle name="Currency 29" xfId="407" xr:uid="{00000000-0005-0000-0000-0000ED010000}"/>
    <cellStyle name="Currency 3" xfId="408" xr:uid="{00000000-0005-0000-0000-0000EE010000}"/>
    <cellStyle name="Currency 30" xfId="409" xr:uid="{00000000-0005-0000-0000-0000EF010000}"/>
    <cellStyle name="Currency 31" xfId="410" xr:uid="{00000000-0005-0000-0000-0000F0010000}"/>
    <cellStyle name="Currency 32" xfId="411" xr:uid="{00000000-0005-0000-0000-0000F1010000}"/>
    <cellStyle name="Currency 33" xfId="412" xr:uid="{00000000-0005-0000-0000-0000F2010000}"/>
    <cellStyle name="Currency 34" xfId="413" xr:uid="{00000000-0005-0000-0000-0000F3010000}"/>
    <cellStyle name="Currency 35" xfId="414" xr:uid="{00000000-0005-0000-0000-0000F4010000}"/>
    <cellStyle name="Currency 36" xfId="415" xr:uid="{00000000-0005-0000-0000-0000F5010000}"/>
    <cellStyle name="Currency 37" xfId="416" xr:uid="{00000000-0005-0000-0000-0000F6010000}"/>
    <cellStyle name="Currency 38" xfId="417" xr:uid="{00000000-0005-0000-0000-0000F7010000}"/>
    <cellStyle name="Currency 39" xfId="418" xr:uid="{00000000-0005-0000-0000-0000F8010000}"/>
    <cellStyle name="Currency 4" xfId="419" xr:uid="{00000000-0005-0000-0000-0000F9010000}"/>
    <cellStyle name="Currency 40" xfId="420" xr:uid="{00000000-0005-0000-0000-0000FA010000}"/>
    <cellStyle name="Currency 41" xfId="421" xr:uid="{00000000-0005-0000-0000-0000FB010000}"/>
    <cellStyle name="Currency 42" xfId="422" xr:uid="{00000000-0005-0000-0000-0000FC010000}"/>
    <cellStyle name="Currency 43" xfId="423" xr:uid="{00000000-0005-0000-0000-0000FD010000}"/>
    <cellStyle name="Currency 44" xfId="424" xr:uid="{00000000-0005-0000-0000-0000FE010000}"/>
    <cellStyle name="Currency 45" xfId="425" xr:uid="{00000000-0005-0000-0000-0000FF010000}"/>
    <cellStyle name="Currency 46" xfId="426" xr:uid="{00000000-0005-0000-0000-000000020000}"/>
    <cellStyle name="Currency 47" xfId="427" xr:uid="{00000000-0005-0000-0000-000001020000}"/>
    <cellStyle name="Currency 48" xfId="428" xr:uid="{00000000-0005-0000-0000-000002020000}"/>
    <cellStyle name="Currency 49" xfId="429" xr:uid="{00000000-0005-0000-0000-000003020000}"/>
    <cellStyle name="Currency 5" xfId="430" xr:uid="{00000000-0005-0000-0000-000004020000}"/>
    <cellStyle name="Currency 50" xfId="431" xr:uid="{00000000-0005-0000-0000-000005020000}"/>
    <cellStyle name="Currency 51" xfId="432" xr:uid="{00000000-0005-0000-0000-000006020000}"/>
    <cellStyle name="Currency 52" xfId="433" xr:uid="{00000000-0005-0000-0000-000007020000}"/>
    <cellStyle name="Currency 53" xfId="434" xr:uid="{00000000-0005-0000-0000-000008020000}"/>
    <cellStyle name="Currency 54" xfId="435" xr:uid="{00000000-0005-0000-0000-000009020000}"/>
    <cellStyle name="Currency 55" xfId="436" xr:uid="{00000000-0005-0000-0000-00000A020000}"/>
    <cellStyle name="Currency 56" xfId="437" xr:uid="{00000000-0005-0000-0000-00000B020000}"/>
    <cellStyle name="Currency 57" xfId="438" xr:uid="{00000000-0005-0000-0000-00000C020000}"/>
    <cellStyle name="Currency 58" xfId="439" xr:uid="{00000000-0005-0000-0000-00000D020000}"/>
    <cellStyle name="Currency 59" xfId="440" xr:uid="{00000000-0005-0000-0000-00000E020000}"/>
    <cellStyle name="Currency 6" xfId="441" xr:uid="{00000000-0005-0000-0000-00000F020000}"/>
    <cellStyle name="Currency 60" xfId="442" xr:uid="{00000000-0005-0000-0000-000010020000}"/>
    <cellStyle name="Currency 61" xfId="443" xr:uid="{00000000-0005-0000-0000-000011020000}"/>
    <cellStyle name="Currency 62" xfId="444" xr:uid="{00000000-0005-0000-0000-000012020000}"/>
    <cellStyle name="Currency 63" xfId="445" xr:uid="{00000000-0005-0000-0000-000013020000}"/>
    <cellStyle name="Currency 64" xfId="446" xr:uid="{00000000-0005-0000-0000-000014020000}"/>
    <cellStyle name="Currency 65" xfId="447" xr:uid="{00000000-0005-0000-0000-000015020000}"/>
    <cellStyle name="Currency 66" xfId="448" xr:uid="{00000000-0005-0000-0000-000016020000}"/>
    <cellStyle name="Currency 67" xfId="449" xr:uid="{00000000-0005-0000-0000-000017020000}"/>
    <cellStyle name="Currency 68" xfId="450" xr:uid="{00000000-0005-0000-0000-000018020000}"/>
    <cellStyle name="Currency 69" xfId="451" xr:uid="{00000000-0005-0000-0000-000019020000}"/>
    <cellStyle name="Currency 7" xfId="452" xr:uid="{00000000-0005-0000-0000-00001A020000}"/>
    <cellStyle name="Currency 70" xfId="453" xr:uid="{00000000-0005-0000-0000-00001B020000}"/>
    <cellStyle name="Currency 71" xfId="454" xr:uid="{00000000-0005-0000-0000-00001C020000}"/>
    <cellStyle name="Currency 72" xfId="455" xr:uid="{00000000-0005-0000-0000-00001D020000}"/>
    <cellStyle name="Currency 73" xfId="456" xr:uid="{00000000-0005-0000-0000-00001E020000}"/>
    <cellStyle name="Currency 74" xfId="457" xr:uid="{00000000-0005-0000-0000-00001F020000}"/>
    <cellStyle name="Currency 75" xfId="458" xr:uid="{00000000-0005-0000-0000-000020020000}"/>
    <cellStyle name="Currency 76" xfId="459" xr:uid="{00000000-0005-0000-0000-000021020000}"/>
    <cellStyle name="Currency 77" xfId="460" xr:uid="{00000000-0005-0000-0000-000022020000}"/>
    <cellStyle name="Currency 78" xfId="461" xr:uid="{00000000-0005-0000-0000-000023020000}"/>
    <cellStyle name="Currency 79" xfId="462" xr:uid="{00000000-0005-0000-0000-000024020000}"/>
    <cellStyle name="Currency 8" xfId="463" xr:uid="{00000000-0005-0000-0000-000025020000}"/>
    <cellStyle name="Currency 80" xfId="464" xr:uid="{00000000-0005-0000-0000-000026020000}"/>
    <cellStyle name="Currency 81" xfId="465" xr:uid="{00000000-0005-0000-0000-000027020000}"/>
    <cellStyle name="Currency 82" xfId="466" xr:uid="{00000000-0005-0000-0000-000028020000}"/>
    <cellStyle name="Currency 83" xfId="467" xr:uid="{00000000-0005-0000-0000-000029020000}"/>
    <cellStyle name="Currency 84" xfId="468" xr:uid="{00000000-0005-0000-0000-00002A020000}"/>
    <cellStyle name="Currency 85" xfId="469" xr:uid="{00000000-0005-0000-0000-00002B020000}"/>
    <cellStyle name="Currency 86" xfId="470" xr:uid="{00000000-0005-0000-0000-00002C020000}"/>
    <cellStyle name="Currency 87" xfId="471" xr:uid="{00000000-0005-0000-0000-00002D020000}"/>
    <cellStyle name="Currency 88" xfId="472" xr:uid="{00000000-0005-0000-0000-00002E020000}"/>
    <cellStyle name="Currency 89" xfId="473" xr:uid="{00000000-0005-0000-0000-00002F020000}"/>
    <cellStyle name="Currency 9" xfId="474" xr:uid="{00000000-0005-0000-0000-000030020000}"/>
    <cellStyle name="Currency 90" xfId="475" xr:uid="{00000000-0005-0000-0000-000031020000}"/>
    <cellStyle name="Currency 91" xfId="476" xr:uid="{00000000-0005-0000-0000-000032020000}"/>
    <cellStyle name="Currency 92" xfId="477" xr:uid="{00000000-0005-0000-0000-000033020000}"/>
    <cellStyle name="Currency 93" xfId="478" xr:uid="{00000000-0005-0000-0000-000034020000}"/>
    <cellStyle name="Currency 94" xfId="479" xr:uid="{00000000-0005-0000-0000-000035020000}"/>
    <cellStyle name="Currency 95" xfId="480" xr:uid="{00000000-0005-0000-0000-000036020000}"/>
    <cellStyle name="Currency 96" xfId="481" xr:uid="{00000000-0005-0000-0000-000037020000}"/>
    <cellStyle name="Currency 97" xfId="482" xr:uid="{00000000-0005-0000-0000-000038020000}"/>
    <cellStyle name="Currency 98" xfId="483" xr:uid="{00000000-0005-0000-0000-000039020000}"/>
    <cellStyle name="Currency 99" xfId="484" xr:uid="{00000000-0005-0000-0000-00003A020000}"/>
    <cellStyle name="Excel Built-in Normal" xfId="485" xr:uid="{00000000-0005-0000-0000-00003B020000}"/>
    <cellStyle name="Explanatory Text" xfId="685" builtinId="53" customBuiltin="1"/>
    <cellStyle name="Explanatory Text 2" xfId="486" xr:uid="{00000000-0005-0000-0000-00003C020000}"/>
    <cellStyle name="Good" xfId="676" builtinId="26" customBuiltin="1"/>
    <cellStyle name="Good 2" xfId="487" xr:uid="{00000000-0005-0000-0000-00003D020000}"/>
    <cellStyle name="Good 2 2" xfId="625" xr:uid="{00000000-0005-0000-0000-00003E020000}"/>
    <cellStyle name="Heading 1" xfId="672" builtinId="16" customBuiltin="1"/>
    <cellStyle name="Heading 1 2" xfId="488" xr:uid="{00000000-0005-0000-0000-00003F020000}"/>
    <cellStyle name="Heading 2" xfId="673" builtinId="17" customBuiltin="1"/>
    <cellStyle name="Heading 2 2" xfId="489" xr:uid="{00000000-0005-0000-0000-000040020000}"/>
    <cellStyle name="Heading 2 2 2" xfId="626" xr:uid="{00000000-0005-0000-0000-000041020000}"/>
    <cellStyle name="Heading 3" xfId="674" builtinId="18" customBuiltin="1"/>
    <cellStyle name="Heading 3 2" xfId="490" xr:uid="{00000000-0005-0000-0000-000042020000}"/>
    <cellStyle name="Heading 4" xfId="675" builtinId="19" customBuiltin="1"/>
    <cellStyle name="Heading 4 2" xfId="491" xr:uid="{00000000-0005-0000-0000-000043020000}"/>
    <cellStyle name="Hyperlink" xfId="492" xr:uid="{00000000-0005-0000-0000-000044020000}"/>
    <cellStyle name="Hyperlink 2" xfId="493" xr:uid="{00000000-0005-0000-0000-000045020000}"/>
    <cellStyle name="Hyperlink 2 2" xfId="628" xr:uid="{00000000-0005-0000-0000-000046020000}"/>
    <cellStyle name="Hyperlink 3" xfId="494" xr:uid="{00000000-0005-0000-0000-000047020000}"/>
    <cellStyle name="Hyperlink 4" xfId="495" xr:uid="{00000000-0005-0000-0000-000048020000}"/>
    <cellStyle name="Hyperlink 4 2" xfId="629" xr:uid="{00000000-0005-0000-0000-000049020000}"/>
    <cellStyle name="Hyperlink 5" xfId="496" xr:uid="{00000000-0005-0000-0000-00004A020000}"/>
    <cellStyle name="Hyperlink 5 2" xfId="497" xr:uid="{00000000-0005-0000-0000-00004B020000}"/>
    <cellStyle name="Hyperlink 5 3" xfId="630" xr:uid="{00000000-0005-0000-0000-00004C020000}"/>
    <cellStyle name="Hyperlink 6" xfId="498" xr:uid="{00000000-0005-0000-0000-00004D020000}"/>
    <cellStyle name="Hyperlink 6 2" xfId="631" xr:uid="{00000000-0005-0000-0000-00004E020000}"/>
    <cellStyle name="Hyperlink 7" xfId="499" xr:uid="{00000000-0005-0000-0000-00004F020000}"/>
    <cellStyle name="Hyperlink 7 2" xfId="632" xr:uid="{00000000-0005-0000-0000-000050020000}"/>
    <cellStyle name="Hyperlink 8" xfId="627" xr:uid="{00000000-0005-0000-0000-000051020000}"/>
    <cellStyle name="Input" xfId="679" builtinId="20" customBuiltin="1"/>
    <cellStyle name="Input 2" xfId="500" xr:uid="{00000000-0005-0000-0000-000052020000}"/>
    <cellStyle name="Input 2 2" xfId="633" xr:uid="{00000000-0005-0000-0000-000053020000}"/>
    <cellStyle name="Linked Cell" xfId="682" builtinId="24" customBuiltin="1"/>
    <cellStyle name="Linked Cell 2" xfId="501" xr:uid="{00000000-0005-0000-0000-000054020000}"/>
    <cellStyle name="Neutral" xfId="678" builtinId="28" customBuiltin="1"/>
    <cellStyle name="Neutral 2" xfId="502" xr:uid="{00000000-0005-0000-0000-000055020000}"/>
    <cellStyle name="Neutral 2 2" xfId="634" xr:uid="{00000000-0005-0000-0000-000056020000}"/>
    <cellStyle name="Normal" xfId="0" builtinId="0"/>
    <cellStyle name="Normal 10" xfId="503" xr:uid="{00000000-0005-0000-0000-000057020000}"/>
    <cellStyle name="Normal 100" xfId="504" xr:uid="{00000000-0005-0000-0000-000058020000}"/>
    <cellStyle name="Normal 118" xfId="505" xr:uid="{00000000-0005-0000-0000-000059020000}"/>
    <cellStyle name="Normal 12" xfId="506" xr:uid="{00000000-0005-0000-0000-00005A020000}"/>
    <cellStyle name="Normal 13" xfId="507" xr:uid="{00000000-0005-0000-0000-00005B020000}"/>
    <cellStyle name="Normal 13 2" xfId="508" xr:uid="{00000000-0005-0000-0000-00005C020000}"/>
    <cellStyle name="Normal 13 2 2" xfId="509" xr:uid="{00000000-0005-0000-0000-00005D020000}"/>
    <cellStyle name="Normal 13 2 2 2" xfId="510" xr:uid="{00000000-0005-0000-0000-00005E020000}"/>
    <cellStyle name="Normal 13 2 2 2 2" xfId="511" xr:uid="{00000000-0005-0000-0000-00005F020000}"/>
    <cellStyle name="Normal 13 2 2 2 2 2" xfId="639" xr:uid="{00000000-0005-0000-0000-000060020000}"/>
    <cellStyle name="Normal 13 2 2 2 2 2 2" xfId="776" xr:uid="{00000000-0005-0000-0000-000061020000}"/>
    <cellStyle name="Normal 13 2 2 2 2 3" xfId="729" xr:uid="{00000000-0005-0000-0000-000062020000}"/>
    <cellStyle name="Normal 13 2 2 2 3" xfId="512" xr:uid="{00000000-0005-0000-0000-000063020000}"/>
    <cellStyle name="Normal 13 2 2 2 3 2" xfId="640" xr:uid="{00000000-0005-0000-0000-000064020000}"/>
    <cellStyle name="Normal 13 2 2 2 3 2 2" xfId="777" xr:uid="{00000000-0005-0000-0000-000065020000}"/>
    <cellStyle name="Normal 13 2 2 2 3 3" xfId="730" xr:uid="{00000000-0005-0000-0000-000066020000}"/>
    <cellStyle name="Normal 13 2 2 2 4" xfId="638" xr:uid="{00000000-0005-0000-0000-000067020000}"/>
    <cellStyle name="Normal 13 2 2 2 4 2" xfId="775" xr:uid="{00000000-0005-0000-0000-000068020000}"/>
    <cellStyle name="Normal 13 2 2 2 5" xfId="728" xr:uid="{00000000-0005-0000-0000-000069020000}"/>
    <cellStyle name="Normal 13 2 2 3" xfId="637" xr:uid="{00000000-0005-0000-0000-00006A020000}"/>
    <cellStyle name="Normal 13 2 2 3 2" xfId="774" xr:uid="{00000000-0005-0000-0000-00006B020000}"/>
    <cellStyle name="Normal 13 2 2 4" xfId="727" xr:uid="{00000000-0005-0000-0000-00006C020000}"/>
    <cellStyle name="Normal 13 2 3" xfId="513" xr:uid="{00000000-0005-0000-0000-00006D020000}"/>
    <cellStyle name="Normal 13 2 3 2" xfId="641" xr:uid="{00000000-0005-0000-0000-00006E020000}"/>
    <cellStyle name="Normal 13 2 3 2 2" xfId="778" xr:uid="{00000000-0005-0000-0000-00006F020000}"/>
    <cellStyle name="Normal 13 2 3 3" xfId="731" xr:uid="{00000000-0005-0000-0000-000070020000}"/>
    <cellStyle name="Normal 13 2 4" xfId="636" xr:uid="{00000000-0005-0000-0000-000071020000}"/>
    <cellStyle name="Normal 13 2 4 2" xfId="773" xr:uid="{00000000-0005-0000-0000-000072020000}"/>
    <cellStyle name="Normal 13 2 5" xfId="726" xr:uid="{00000000-0005-0000-0000-000073020000}"/>
    <cellStyle name="Normal 13 3" xfId="514" xr:uid="{00000000-0005-0000-0000-000074020000}"/>
    <cellStyle name="Normal 13 3 2" xfId="515" xr:uid="{00000000-0005-0000-0000-000075020000}"/>
    <cellStyle name="Normal 13 3 2 2" xfId="643" xr:uid="{00000000-0005-0000-0000-000076020000}"/>
    <cellStyle name="Normal 13 3 2 2 2" xfId="780" xr:uid="{00000000-0005-0000-0000-000077020000}"/>
    <cellStyle name="Normal 13 3 2 3" xfId="733" xr:uid="{00000000-0005-0000-0000-000078020000}"/>
    <cellStyle name="Normal 13 3 3" xfId="642" xr:uid="{00000000-0005-0000-0000-000079020000}"/>
    <cellStyle name="Normal 13 3 3 2" xfId="779" xr:uid="{00000000-0005-0000-0000-00007A020000}"/>
    <cellStyle name="Normal 13 3 4" xfId="732" xr:uid="{00000000-0005-0000-0000-00007B020000}"/>
    <cellStyle name="Normal 13 4" xfId="516" xr:uid="{00000000-0005-0000-0000-00007C020000}"/>
    <cellStyle name="Normal 13 4 2" xfId="644" xr:uid="{00000000-0005-0000-0000-00007D020000}"/>
    <cellStyle name="Normal 13 4 2 2" xfId="781" xr:uid="{00000000-0005-0000-0000-00007E020000}"/>
    <cellStyle name="Normal 13 4 3" xfId="734" xr:uid="{00000000-0005-0000-0000-00007F020000}"/>
    <cellStyle name="Normal 13 5" xfId="635" xr:uid="{00000000-0005-0000-0000-000080020000}"/>
    <cellStyle name="Normal 13 5 2" xfId="772" xr:uid="{00000000-0005-0000-0000-000081020000}"/>
    <cellStyle name="Normal 13 6" xfId="517" xr:uid="{00000000-0005-0000-0000-000082020000}"/>
    <cellStyle name="Normal 13 6 2" xfId="645" xr:uid="{00000000-0005-0000-0000-000083020000}"/>
    <cellStyle name="Normal 13 6 2 2" xfId="782" xr:uid="{00000000-0005-0000-0000-000084020000}"/>
    <cellStyle name="Normal 13 6 3" xfId="735" xr:uid="{00000000-0005-0000-0000-000085020000}"/>
    <cellStyle name="Normal 13 7" xfId="725" xr:uid="{00000000-0005-0000-0000-000086020000}"/>
    <cellStyle name="Normal 15" xfId="518" xr:uid="{00000000-0005-0000-0000-000087020000}"/>
    <cellStyle name="Normal 16" xfId="519" xr:uid="{00000000-0005-0000-0000-000088020000}"/>
    <cellStyle name="Normal 17" xfId="520" xr:uid="{00000000-0005-0000-0000-000089020000}"/>
    <cellStyle name="Normal 19" xfId="521" xr:uid="{00000000-0005-0000-0000-00008A020000}"/>
    <cellStyle name="Normal 2" xfId="522" xr:uid="{00000000-0005-0000-0000-00008B020000}"/>
    <cellStyle name="Normal 2 2" xfId="523" xr:uid="{00000000-0005-0000-0000-00008C020000}"/>
    <cellStyle name="Normal 2 2 2" xfId="524" xr:uid="{00000000-0005-0000-0000-00008D020000}"/>
    <cellStyle name="Normal 2 2 2 2" xfId="646" xr:uid="{00000000-0005-0000-0000-00008E020000}"/>
    <cellStyle name="Normal 2 2 2 2 2" xfId="783" xr:uid="{00000000-0005-0000-0000-00008F020000}"/>
    <cellStyle name="Normal 2 2 2 3" xfId="736" xr:uid="{00000000-0005-0000-0000-000090020000}"/>
    <cellStyle name="Normal 2 2 3" xfId="525" xr:uid="{00000000-0005-0000-0000-000091020000}"/>
    <cellStyle name="Normal 2 2 3 2" xfId="647" xr:uid="{00000000-0005-0000-0000-000092020000}"/>
    <cellStyle name="Normal 2 2 3 2 2" xfId="784" xr:uid="{00000000-0005-0000-0000-000093020000}"/>
    <cellStyle name="Normal 2 2 3 3" xfId="737" xr:uid="{00000000-0005-0000-0000-000094020000}"/>
    <cellStyle name="Normal 2 3" xfId="526" xr:uid="{00000000-0005-0000-0000-000095020000}"/>
    <cellStyle name="Normal 2 3 2" xfId="527" xr:uid="{00000000-0005-0000-0000-000096020000}"/>
    <cellStyle name="Normal 2 3 2 2" xfId="648" xr:uid="{00000000-0005-0000-0000-000097020000}"/>
    <cellStyle name="Normal 2 3 2 2 2" xfId="785" xr:uid="{00000000-0005-0000-0000-000098020000}"/>
    <cellStyle name="Normal 2 3 2 3" xfId="738" xr:uid="{00000000-0005-0000-0000-000099020000}"/>
    <cellStyle name="Normal 2 4" xfId="528" xr:uid="{00000000-0005-0000-0000-00009A020000}"/>
    <cellStyle name="Normal 2 4 2" xfId="529" xr:uid="{00000000-0005-0000-0000-00009B020000}"/>
    <cellStyle name="Normal 2 4 2 2" xfId="649" xr:uid="{00000000-0005-0000-0000-00009C020000}"/>
    <cellStyle name="Normal 2 4 2 2 2" xfId="786" xr:uid="{00000000-0005-0000-0000-00009D020000}"/>
    <cellStyle name="Normal 2 4 2 3" xfId="739" xr:uid="{00000000-0005-0000-0000-00009E020000}"/>
    <cellStyle name="Normal 2 5" xfId="530" xr:uid="{00000000-0005-0000-0000-00009F020000}"/>
    <cellStyle name="Normal 23" xfId="531" xr:uid="{00000000-0005-0000-0000-0000A0020000}"/>
    <cellStyle name="Normal 3" xfId="532" xr:uid="{00000000-0005-0000-0000-0000A1020000}"/>
    <cellStyle name="Normal 3 2" xfId="533" xr:uid="{00000000-0005-0000-0000-0000A2020000}"/>
    <cellStyle name="Normal 3 2 11" xfId="534" xr:uid="{00000000-0005-0000-0000-0000A3020000}"/>
    <cellStyle name="Normal 3 2 2" xfId="650" xr:uid="{00000000-0005-0000-0000-0000A4020000}"/>
    <cellStyle name="Normal 3 2 2 2" xfId="787" xr:uid="{00000000-0005-0000-0000-0000A5020000}"/>
    <cellStyle name="Normal 3 2 3" xfId="740" xr:uid="{00000000-0005-0000-0000-0000A6020000}"/>
    <cellStyle name="Normal 3 3" xfId="535" xr:uid="{00000000-0005-0000-0000-0000A7020000}"/>
    <cellStyle name="Normal 3 4" xfId="536" xr:uid="{00000000-0005-0000-0000-0000A8020000}"/>
    <cellStyle name="Normal 3 4 2" xfId="651" xr:uid="{00000000-0005-0000-0000-0000A9020000}"/>
    <cellStyle name="Normal 3 4 2 2" xfId="788" xr:uid="{00000000-0005-0000-0000-0000AA020000}"/>
    <cellStyle name="Normal 3 4 3" xfId="741" xr:uid="{00000000-0005-0000-0000-0000AB020000}"/>
    <cellStyle name="Normal 3 8" xfId="537" xr:uid="{00000000-0005-0000-0000-0000AC020000}"/>
    <cellStyle name="Normal 3 8 2" xfId="538" xr:uid="{00000000-0005-0000-0000-0000AD020000}"/>
    <cellStyle name="Normal 3 8 2 2" xfId="539" xr:uid="{00000000-0005-0000-0000-0000AE020000}"/>
    <cellStyle name="Normal 3 8 2 2 2" xfId="654" xr:uid="{00000000-0005-0000-0000-0000AF020000}"/>
    <cellStyle name="Normal 3 8 2 2 2 2" xfId="791" xr:uid="{00000000-0005-0000-0000-0000B0020000}"/>
    <cellStyle name="Normal 3 8 2 2 3" xfId="744" xr:uid="{00000000-0005-0000-0000-0000B1020000}"/>
    <cellStyle name="Normal 3 8 2 3" xfId="653" xr:uid="{00000000-0005-0000-0000-0000B2020000}"/>
    <cellStyle name="Normal 3 8 2 3 2" xfId="790" xr:uid="{00000000-0005-0000-0000-0000B3020000}"/>
    <cellStyle name="Normal 3 8 2 4" xfId="743" xr:uid="{00000000-0005-0000-0000-0000B4020000}"/>
    <cellStyle name="Normal 3 8 3" xfId="540" xr:uid="{00000000-0005-0000-0000-0000B5020000}"/>
    <cellStyle name="Normal 3 8 3 2" xfId="655" xr:uid="{00000000-0005-0000-0000-0000B6020000}"/>
    <cellStyle name="Normal 3 8 3 2 2" xfId="792" xr:uid="{00000000-0005-0000-0000-0000B7020000}"/>
    <cellStyle name="Normal 3 8 3 3" xfId="745" xr:uid="{00000000-0005-0000-0000-0000B8020000}"/>
    <cellStyle name="Normal 3 8 4" xfId="652" xr:uid="{00000000-0005-0000-0000-0000B9020000}"/>
    <cellStyle name="Normal 3 8 4 2" xfId="789" xr:uid="{00000000-0005-0000-0000-0000BA020000}"/>
    <cellStyle name="Normal 3 8 5" xfId="742" xr:uid="{00000000-0005-0000-0000-0000BB020000}"/>
    <cellStyle name="Normal 4" xfId="541" xr:uid="{00000000-0005-0000-0000-0000BC020000}"/>
    <cellStyle name="Normal 4 2" xfId="542" xr:uid="{00000000-0005-0000-0000-0000BD020000}"/>
    <cellStyle name="Normal 4 2 2" xfId="656" xr:uid="{00000000-0005-0000-0000-0000BE020000}"/>
    <cellStyle name="Normal 4 2 2 2" xfId="793" xr:uid="{00000000-0005-0000-0000-0000BF020000}"/>
    <cellStyle name="Normal 4 2 3" xfId="746" xr:uid="{00000000-0005-0000-0000-0000C0020000}"/>
    <cellStyle name="Normal 4 3" xfId="543" xr:uid="{00000000-0005-0000-0000-0000C1020000}"/>
    <cellStyle name="Normal 4 4" xfId="544" xr:uid="{00000000-0005-0000-0000-0000C2020000}"/>
    <cellStyle name="Normal 4 4 2" xfId="657" xr:uid="{00000000-0005-0000-0000-0000C3020000}"/>
    <cellStyle name="Normal 4 4 2 2" xfId="794" xr:uid="{00000000-0005-0000-0000-0000C4020000}"/>
    <cellStyle name="Normal 4 4 3" xfId="747" xr:uid="{00000000-0005-0000-0000-0000C5020000}"/>
    <cellStyle name="Normal 416" xfId="545" xr:uid="{00000000-0005-0000-0000-0000C6020000}"/>
    <cellStyle name="Normal 417" xfId="546" xr:uid="{00000000-0005-0000-0000-0000C7020000}"/>
    <cellStyle name="Normal 428" xfId="547" xr:uid="{00000000-0005-0000-0000-0000C8020000}"/>
    <cellStyle name="Normal 429" xfId="548" xr:uid="{00000000-0005-0000-0000-0000C9020000}"/>
    <cellStyle name="Normal 486" xfId="549" xr:uid="{00000000-0005-0000-0000-0000CA020000}"/>
    <cellStyle name="Normal 487" xfId="550" xr:uid="{00000000-0005-0000-0000-0000CB020000}"/>
    <cellStyle name="Normal 489" xfId="551" xr:uid="{00000000-0005-0000-0000-0000CC020000}"/>
    <cellStyle name="Normal 490" xfId="552" xr:uid="{00000000-0005-0000-0000-0000CD020000}"/>
    <cellStyle name="Normal 5" xfId="553" xr:uid="{00000000-0005-0000-0000-0000CE020000}"/>
    <cellStyle name="Normal 5 2" xfId="554" xr:uid="{00000000-0005-0000-0000-0000CF020000}"/>
    <cellStyle name="Normal 5 3" xfId="555" xr:uid="{00000000-0005-0000-0000-0000D0020000}"/>
    <cellStyle name="Normal 5 3 2" xfId="658" xr:uid="{00000000-0005-0000-0000-0000D1020000}"/>
    <cellStyle name="Normal 5 3 2 2" xfId="795" xr:uid="{00000000-0005-0000-0000-0000D2020000}"/>
    <cellStyle name="Normal 5 3 3" xfId="748" xr:uid="{00000000-0005-0000-0000-0000D3020000}"/>
    <cellStyle name="Normal 506" xfId="556" xr:uid="{00000000-0005-0000-0000-0000D4020000}"/>
    <cellStyle name="Normal 516" xfId="557" xr:uid="{00000000-0005-0000-0000-0000D5020000}"/>
    <cellStyle name="Normal 517" xfId="558" xr:uid="{00000000-0005-0000-0000-0000D6020000}"/>
    <cellStyle name="Normal 53" xfId="559" xr:uid="{00000000-0005-0000-0000-0000D7020000}"/>
    <cellStyle name="Normal 54" xfId="560" xr:uid="{00000000-0005-0000-0000-0000D8020000}"/>
    <cellStyle name="Normal 542" xfId="561" xr:uid="{00000000-0005-0000-0000-0000D9020000}"/>
    <cellStyle name="Normal 543" xfId="562" xr:uid="{00000000-0005-0000-0000-0000DA020000}"/>
    <cellStyle name="Normal 544" xfId="563" xr:uid="{00000000-0005-0000-0000-0000DB020000}"/>
    <cellStyle name="Normal 547" xfId="564" xr:uid="{00000000-0005-0000-0000-0000DC020000}"/>
    <cellStyle name="Normal 548" xfId="565" xr:uid="{00000000-0005-0000-0000-0000DD020000}"/>
    <cellStyle name="Normal 550" xfId="566" xr:uid="{00000000-0005-0000-0000-0000DE020000}"/>
    <cellStyle name="Normal 571" xfId="567" xr:uid="{00000000-0005-0000-0000-0000DF020000}"/>
    <cellStyle name="Normal 572" xfId="568" xr:uid="{00000000-0005-0000-0000-0000E0020000}"/>
    <cellStyle name="Normal 6" xfId="569" xr:uid="{00000000-0005-0000-0000-0000E1020000}"/>
    <cellStyle name="Normal 6 2" xfId="570" xr:uid="{00000000-0005-0000-0000-0000E2020000}"/>
    <cellStyle name="Normal 6 2 2" xfId="660" xr:uid="{00000000-0005-0000-0000-0000E3020000}"/>
    <cellStyle name="Normal 6 2 2 2" xfId="797" xr:uid="{00000000-0005-0000-0000-0000E4020000}"/>
    <cellStyle name="Normal 6 2 3" xfId="750" xr:uid="{00000000-0005-0000-0000-0000E5020000}"/>
    <cellStyle name="Normal 6 3" xfId="571" xr:uid="{00000000-0005-0000-0000-0000E6020000}"/>
    <cellStyle name="Normal 6 4" xfId="659" xr:uid="{00000000-0005-0000-0000-0000E7020000}"/>
    <cellStyle name="Normal 6 4 2" xfId="796" xr:uid="{00000000-0005-0000-0000-0000E8020000}"/>
    <cellStyle name="Normal 6 5" xfId="749" xr:uid="{00000000-0005-0000-0000-0000E9020000}"/>
    <cellStyle name="Normal 7" xfId="572" xr:uid="{00000000-0005-0000-0000-0000EA020000}"/>
    <cellStyle name="Normal 7 2" xfId="573" xr:uid="{00000000-0005-0000-0000-0000EB020000}"/>
    <cellStyle name="Normal 8" xfId="574" xr:uid="{00000000-0005-0000-0000-0000EC020000}"/>
    <cellStyle name="Normal 9" xfId="711" xr:uid="{00000000-0005-0000-0000-0000ED020000}"/>
    <cellStyle name="Normal 9 2" xfId="825" xr:uid="{00000000-0005-0000-0000-0000EE020000}"/>
    <cellStyle name="Normal_Sheet1" xfId="575" xr:uid="{00000000-0005-0000-0000-0000EF020000}"/>
    <cellStyle name="Note 2" xfId="576" xr:uid="{00000000-0005-0000-0000-0000F0020000}"/>
    <cellStyle name="Note 2 2" xfId="661" xr:uid="{00000000-0005-0000-0000-0000F1020000}"/>
    <cellStyle name="Note 2 2 2" xfId="798" xr:uid="{00000000-0005-0000-0000-0000F2020000}"/>
    <cellStyle name="Note 2 3" xfId="751" xr:uid="{00000000-0005-0000-0000-0000F3020000}"/>
    <cellStyle name="Note 3" xfId="712" xr:uid="{00000000-0005-0000-0000-0000F4020000}"/>
    <cellStyle name="Note 3 2" xfId="826" xr:uid="{00000000-0005-0000-0000-0000F5020000}"/>
    <cellStyle name="Output" xfId="680" builtinId="21" customBuiltin="1"/>
    <cellStyle name="Output 2" xfId="577" xr:uid="{00000000-0005-0000-0000-0000F6020000}"/>
    <cellStyle name="Output 2 2" xfId="662" xr:uid="{00000000-0005-0000-0000-0000F7020000}"/>
    <cellStyle name="Percent" xfId="1" xr:uid="{00000000-0005-0000-0000-0000F8020000}"/>
    <cellStyle name="Percent 2" xfId="578" xr:uid="{00000000-0005-0000-0000-0000F9020000}"/>
    <cellStyle name="Standard 3" xfId="579" xr:uid="{00000000-0005-0000-0000-0000FA020000}"/>
    <cellStyle name="Standard 4" xfId="580" xr:uid="{00000000-0005-0000-0000-0000FB020000}"/>
    <cellStyle name="Standard 4 2" xfId="581" xr:uid="{00000000-0005-0000-0000-0000FC020000}"/>
    <cellStyle name="Standard 4 2 2" xfId="582" xr:uid="{00000000-0005-0000-0000-0000FD020000}"/>
    <cellStyle name="Standard 4 2 2 2" xfId="583" xr:uid="{00000000-0005-0000-0000-0000FE020000}"/>
    <cellStyle name="Standard 4 2 2 2 2" xfId="666" xr:uid="{00000000-0005-0000-0000-0000FF020000}"/>
    <cellStyle name="Standard 4 2 2 2 2 2" xfId="802" xr:uid="{00000000-0005-0000-0000-000000030000}"/>
    <cellStyle name="Standard 4 2 2 2 3" xfId="755" xr:uid="{00000000-0005-0000-0000-000001030000}"/>
    <cellStyle name="Standard 4 2 2 3" xfId="665" xr:uid="{00000000-0005-0000-0000-000002030000}"/>
    <cellStyle name="Standard 4 2 2 3 2" xfId="801" xr:uid="{00000000-0005-0000-0000-000003030000}"/>
    <cellStyle name="Standard 4 2 2 4" xfId="754" xr:uid="{00000000-0005-0000-0000-000004030000}"/>
    <cellStyle name="Standard 4 2 3" xfId="584" xr:uid="{00000000-0005-0000-0000-000005030000}"/>
    <cellStyle name="Standard 4 2 3 2" xfId="667" xr:uid="{00000000-0005-0000-0000-000006030000}"/>
    <cellStyle name="Standard 4 2 3 2 2" xfId="803" xr:uid="{00000000-0005-0000-0000-000007030000}"/>
    <cellStyle name="Standard 4 2 3 3" xfId="756" xr:uid="{00000000-0005-0000-0000-000008030000}"/>
    <cellStyle name="Standard 4 2 4" xfId="664" xr:uid="{00000000-0005-0000-0000-000009030000}"/>
    <cellStyle name="Standard 4 2 4 2" xfId="800" xr:uid="{00000000-0005-0000-0000-00000A030000}"/>
    <cellStyle name="Standard 4 2 5" xfId="753" xr:uid="{00000000-0005-0000-0000-00000B030000}"/>
    <cellStyle name="Standard 4 3" xfId="585" xr:uid="{00000000-0005-0000-0000-00000C030000}"/>
    <cellStyle name="Standard 4 3 2" xfId="586" xr:uid="{00000000-0005-0000-0000-00000D030000}"/>
    <cellStyle name="Standard 4 3 2 2" xfId="669" xr:uid="{00000000-0005-0000-0000-00000E030000}"/>
    <cellStyle name="Standard 4 3 2 2 2" xfId="805" xr:uid="{00000000-0005-0000-0000-00000F030000}"/>
    <cellStyle name="Standard 4 3 2 3" xfId="758" xr:uid="{00000000-0005-0000-0000-000010030000}"/>
    <cellStyle name="Standard 4 3 3" xfId="668" xr:uid="{00000000-0005-0000-0000-000011030000}"/>
    <cellStyle name="Standard 4 3 3 2" xfId="804" xr:uid="{00000000-0005-0000-0000-000012030000}"/>
    <cellStyle name="Standard 4 3 4" xfId="757" xr:uid="{00000000-0005-0000-0000-000013030000}"/>
    <cellStyle name="Standard 4 4" xfId="587" xr:uid="{00000000-0005-0000-0000-000014030000}"/>
    <cellStyle name="Standard 4 4 2" xfId="670" xr:uid="{00000000-0005-0000-0000-000015030000}"/>
    <cellStyle name="Standard 4 4 2 2" xfId="806" xr:uid="{00000000-0005-0000-0000-000016030000}"/>
    <cellStyle name="Standard 4 4 3" xfId="759" xr:uid="{00000000-0005-0000-0000-000017030000}"/>
    <cellStyle name="Standard 4 5" xfId="663" xr:uid="{00000000-0005-0000-0000-000018030000}"/>
    <cellStyle name="Standard 4 5 2" xfId="799" xr:uid="{00000000-0005-0000-0000-000019030000}"/>
    <cellStyle name="Standard 4 6" xfId="752" xr:uid="{00000000-0005-0000-0000-00001A030000}"/>
    <cellStyle name="Standard 6" xfId="588" xr:uid="{00000000-0005-0000-0000-00001B030000}"/>
    <cellStyle name="Title" xfId="671" builtinId="15" customBuiltin="1"/>
    <cellStyle name="Title 2" xfId="589" xr:uid="{00000000-0005-0000-0000-00001C030000}"/>
    <cellStyle name="Total" xfId="686" builtinId="25" customBuiltin="1"/>
    <cellStyle name="Total 2" xfId="590" xr:uid="{00000000-0005-0000-0000-00001D030000}"/>
    <cellStyle name="Warning Text" xfId="684" builtinId="11" customBuiltin="1"/>
    <cellStyle name="Warning Text 2" xfId="591" xr:uid="{00000000-0005-0000-0000-00001E030000}"/>
    <cellStyle name="표준 2" xfId="592" xr:uid="{00000000-0005-0000-0000-00003A030000}"/>
    <cellStyle name="一般 7" xfId="593" xr:uid="{00000000-0005-0000-0000-000020030000}"/>
    <cellStyle name="標準 2" xfId="594" xr:uid="{00000000-0005-0000-0000-00002D030000}"/>
    <cellStyle name="標準 2 2" xfId="595" xr:uid="{00000000-0005-0000-0000-00002E030000}"/>
    <cellStyle name="標準 2 3" xfId="596" xr:uid="{00000000-0005-0000-0000-00002F030000}"/>
  </cellStyles>
  <dxfs count="92">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3</xdr:row>
      <xdr:rowOff>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martin.rudloff@corvalent.com" TargetMode="External"/><Relationship Id="rId1" Type="http://schemas.openxmlformats.org/officeDocument/2006/relationships/hyperlink" Target="mailto:martin.rudloff@corvalent.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6"/>
  <sheetViews>
    <sheetView showGridLines="0" workbookViewId="0"/>
  </sheetViews>
  <sheetFormatPr defaultColWidth="8.875" defaultRowHeight="12.75"/>
  <cols>
    <col min="1" max="1" width="143" style="230" customWidth="1"/>
    <col min="2" max="2" width="34.875" style="230" customWidth="1"/>
    <col min="3" max="3" width="8.875" style="230" customWidth="1"/>
    <col min="4" max="16384" width="8.875" style="230"/>
  </cols>
  <sheetData>
    <row r="1" spans="1:2" ht="104.1"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5"/>
      <c r="B4" s="234"/>
    </row>
    <row r="5" spans="1:2" ht="42" customHeight="1">
      <c r="A5" s="336" t="str">
        <f ca="1">OFFSET(L!$C$1,MATCH("Instructions"&amp;ADDRESS(ROW(),COLUMN(),4),L!$A:$A,0)-1,SL,,)</f>
        <v>Instructions for completing Company Information questions (rows 8 - 22).
Provide comments in ENGLISH only</v>
      </c>
      <c r="B5" s="234"/>
    </row>
    <row r="6" spans="1:2" ht="34.9"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6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649999999999999" customHeight="1">
      <c r="A21" s="335"/>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4999999999999"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899999999999999" customHeight="1">
      <c r="A33" s="335"/>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650000000000006"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149999999999999" customHeight="1">
      <c r="A45" s="335"/>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6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1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30">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5"/>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7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s>
  <phoneticPr fontId="86" type="noConversion"/>
  <hyperlinks>
    <hyperlink ref="A75"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9" workbookViewId="0">
      <selection activeCell="B250" sqref="B250"/>
    </sheetView>
  </sheetViews>
  <sheetFormatPr defaultColWidth="8.75" defaultRowHeight="12.75"/>
  <cols>
    <col min="1" max="1" width="20.5" style="66" customWidth="1"/>
    <col min="2" max="2" width="57.125" style="66" customWidth="1"/>
    <col min="3" max="16384" width="8.7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xmlns:xlrd2="http://schemas.microsoft.com/office/spreadsheetml/2017/richdata2" ref="A2:B250">
    <sortCondition ref="B2:B250"/>
  </sortState>
  <customSheetViews>
    <customSheetView guid="{4BDF1A28-30D5-449D-B20E-D6C97EF9FAE1}">
      <selection activeCell="B24" sqref="B24"/>
      <pageMargins left="0.75" right="0.75" top="1" bottom="1" header="0.3" footer="0.3"/>
      <pageSetup paperSize="9" orientation="portrait"/>
    </customSheetView>
    <customSheetView guid="{C59130F4-2E03-5E48-94CE-6E4A0484DB9E}">
      <selection activeCell="B24" sqref="B24"/>
      <pageMargins left="0.75" right="0.75" top="1" bottom="1" header="0.3" footer="0.3"/>
      <pageSetup paperSize="9" orientation="portrait"/>
      <headerFooter alignWithMargins="0"/>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workbookViewId="0">
      <selection activeCell="A2" sqref="A2"/>
    </sheetView>
  </sheetViews>
  <sheetFormatPr defaultRowHeight="12.75"/>
  <cols>
    <col min="2" max="2" width="27.37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xr:uid="{00000000-0009-0000-0000-00000A000000}"/>
  <customSheetViews>
    <customSheetView guid="{4BDF1A28-30D5-449D-B20E-D6C97EF9FAE1}" showAutoFilter="1">
      <selection activeCell="C1" sqref="C1:D65536"/>
      <pageMargins left="0.75" right="0.75" top="1" bottom="1" header="0.3" footer="0.3"/>
      <pageSetup orientation="portrait"/>
      <autoFilter ref="B1:C1" xr:uid="{A319A30D-A7CF-4118-B595-EB9B2245C345}"/>
    </customSheetView>
    <customSheetView guid="{C59130F4-2E03-5E48-94CE-6E4A0484DB9E}" showAutoFilter="1">
      <selection activeCell="C1" sqref="C1:D65536"/>
      <pageMargins left="0.75" right="0.75" top="1" bottom="1" header="0.3" footer="0.3"/>
      <pageSetup orientation="portrait"/>
      <headerFooter alignWithMargins="0"/>
      <autoFilter ref="B1:C1" xr:uid="{003B4C42-854E-4D69-ABF3-B85AD444B27A}"/>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E17" sqref="E17:E18"/>
    </sheetView>
  </sheetViews>
  <sheetFormatPr defaultColWidth="11" defaultRowHeight="12.75"/>
  <cols>
    <col min="1" max="1" width="0.875" style="102" customWidth="1"/>
    <col min="2" max="2" width="10.125" style="102" customWidth="1"/>
    <col min="3" max="3" width="11.5" style="102" customWidth="1"/>
    <col min="4" max="4" width="17.125" style="190" customWidth="1"/>
    <col min="5" max="5" width="42.25" style="102" customWidth="1"/>
    <col min="6" max="6" width="53.25" style="102" customWidth="1"/>
    <col min="7" max="7" width="0.875" style="102" customWidth="1"/>
    <col min="8" max="16384" width="11" style="102"/>
  </cols>
  <sheetData>
    <row r="1" spans="1:7" ht="13.5" thickTop="1">
      <c r="A1" s="4"/>
      <c r="B1" s="5"/>
      <c r="C1" s="5"/>
      <c r="D1" s="185"/>
      <c r="E1" s="5"/>
      <c r="F1" s="5"/>
      <c r="G1" s="6"/>
    </row>
    <row r="2" spans="1:7">
      <c r="A2" s="348"/>
      <c r="B2" s="31" t="s">
        <v>461</v>
      </c>
      <c r="C2" s="30"/>
      <c r="D2" s="186"/>
      <c r="E2" s="238"/>
      <c r="F2" s="30"/>
      <c r="G2" s="28"/>
    </row>
    <row r="3" spans="1:7">
      <c r="A3" s="348"/>
      <c r="B3" s="3" t="s">
        <v>12504</v>
      </c>
      <c r="C3" s="2"/>
      <c r="D3" s="187"/>
      <c r="E3" s="238"/>
      <c r="F3" s="2"/>
      <c r="G3" s="28"/>
    </row>
    <row r="4" spans="1:7" ht="15">
      <c r="A4" s="348"/>
      <c r="B4" s="239" t="s">
        <v>463</v>
      </c>
      <c r="C4" s="240"/>
      <c r="D4" s="241"/>
      <c r="E4" s="238"/>
      <c r="F4" s="240"/>
      <c r="G4" s="28"/>
    </row>
    <row r="5" spans="1:7">
      <c r="A5" s="348"/>
      <c r="B5" s="252" t="s">
        <v>567</v>
      </c>
      <c r="C5" s="242"/>
      <c r="D5" s="243"/>
      <c r="E5" s="238"/>
      <c r="F5" s="242"/>
      <c r="G5" s="28"/>
    </row>
    <row r="6" spans="1:7">
      <c r="A6" s="348"/>
      <c r="B6" s="3"/>
      <c r="C6" s="3"/>
      <c r="D6" s="188"/>
      <c r="E6" s="3"/>
      <c r="F6" s="3"/>
      <c r="G6" s="28"/>
    </row>
    <row r="7" spans="1:7">
      <c r="A7" s="348"/>
      <c r="B7" s="3"/>
      <c r="C7" s="3"/>
      <c r="D7" s="188"/>
      <c r="E7" s="3"/>
      <c r="F7" s="3"/>
      <c r="G7" s="28"/>
    </row>
    <row r="8" spans="1:7">
      <c r="A8" s="348"/>
      <c r="B8" s="3"/>
      <c r="C8" s="3"/>
      <c r="D8" s="188"/>
      <c r="E8" s="3"/>
      <c r="F8" s="3"/>
      <c r="G8" s="28"/>
    </row>
    <row r="9" spans="1:7" ht="20.100000000000001" customHeight="1">
      <c r="A9" s="348"/>
      <c r="B9" s="351" t="s">
        <v>464</v>
      </c>
      <c r="C9" s="351"/>
      <c r="D9" s="351"/>
      <c r="E9" s="351"/>
      <c r="F9" s="351"/>
      <c r="G9" s="28"/>
    </row>
    <row r="10" spans="1:7" ht="27" customHeight="1">
      <c r="A10" s="348"/>
      <c r="B10" s="352" t="s">
        <v>12505</v>
      </c>
      <c r="C10" s="352"/>
      <c r="D10" s="352"/>
      <c r="E10" s="352"/>
      <c r="F10" s="352"/>
      <c r="G10" s="28"/>
    </row>
    <row r="11" spans="1:7" ht="82.5" customHeight="1">
      <c r="A11" s="348"/>
      <c r="B11" s="353"/>
      <c r="C11" s="353"/>
      <c r="D11" s="353"/>
      <c r="E11" s="353"/>
      <c r="F11" s="353"/>
      <c r="G11" s="28"/>
    </row>
    <row r="12" spans="1:7" ht="22.5">
      <c r="A12" s="348"/>
      <c r="B12" s="224" t="s">
        <v>462</v>
      </c>
      <c r="C12" s="225" t="s">
        <v>465</v>
      </c>
      <c r="D12" s="226" t="s">
        <v>466</v>
      </c>
      <c r="E12" s="225" t="s">
        <v>417</v>
      </c>
      <c r="F12" s="225" t="s">
        <v>418</v>
      </c>
      <c r="G12" s="28"/>
    </row>
    <row r="13" spans="1:7">
      <c r="A13" s="348"/>
      <c r="B13" s="227">
        <v>1</v>
      </c>
      <c r="C13" s="228" t="s">
        <v>11911</v>
      </c>
      <c r="D13" s="251">
        <v>43160</v>
      </c>
      <c r="E13" s="229" t="s">
        <v>12503</v>
      </c>
      <c r="F13" s="264"/>
      <c r="G13" s="28"/>
    </row>
    <row r="14" spans="1:7" ht="67.5">
      <c r="A14" s="348"/>
      <c r="B14" s="227">
        <v>1.1000000000000001</v>
      </c>
      <c r="C14" s="228" t="s">
        <v>11911</v>
      </c>
      <c r="D14" s="251">
        <v>43455</v>
      </c>
      <c r="E14" s="229" t="s">
        <v>12726</v>
      </c>
      <c r="F14" s="229" t="s">
        <v>12507</v>
      </c>
      <c r="G14" s="28"/>
    </row>
    <row r="15" spans="1:7" ht="67.5">
      <c r="A15" s="348"/>
      <c r="B15" s="227">
        <v>2</v>
      </c>
      <c r="C15" s="228" t="s">
        <v>11911</v>
      </c>
      <c r="D15" s="251">
        <v>43768</v>
      </c>
      <c r="E15" s="229" t="s">
        <v>12804</v>
      </c>
      <c r="F15" s="229" t="s">
        <v>12805</v>
      </c>
      <c r="G15" s="28"/>
    </row>
    <row r="16" spans="1:7" ht="56.25">
      <c r="A16" s="348"/>
      <c r="B16" s="314">
        <v>2.1</v>
      </c>
      <c r="C16" s="315" t="s">
        <v>11911</v>
      </c>
      <c r="D16" s="316">
        <v>43964</v>
      </c>
      <c r="E16" s="317" t="s">
        <v>13794</v>
      </c>
      <c r="F16" s="317" t="s">
        <v>13795</v>
      </c>
      <c r="G16" s="28"/>
    </row>
    <row r="17" spans="1:7" ht="56.25">
      <c r="A17" s="348"/>
      <c r="B17" s="314">
        <v>2.11</v>
      </c>
      <c r="C17" s="315" t="s">
        <v>11911</v>
      </c>
      <c r="D17" s="316">
        <v>43970</v>
      </c>
      <c r="E17" s="317" t="s">
        <v>13874</v>
      </c>
      <c r="F17" s="317" t="s">
        <v>13795</v>
      </c>
      <c r="G17" s="28"/>
    </row>
    <row r="18" spans="1:7" ht="67.5">
      <c r="A18" s="348"/>
      <c r="B18" s="314">
        <v>2.2000000000000002</v>
      </c>
      <c r="C18" s="315" t="s">
        <v>11911</v>
      </c>
      <c r="D18" s="316">
        <v>44132</v>
      </c>
      <c r="E18" s="317" t="s">
        <v>13884</v>
      </c>
      <c r="F18" s="317" t="s">
        <v>13885</v>
      </c>
      <c r="G18" s="28"/>
    </row>
    <row r="19" spans="1:7" ht="13.5" thickBot="1">
      <c r="A19" s="349"/>
      <c r="B19" s="350" t="str">
        <f ca="1">OFFSET(L!$C$1,MATCH("General"&amp;"Cpy",L!$A:$A,0)-1,SL,,)</f>
        <v>© 2020 Responsible Minerals Initiative. All rights reserved.</v>
      </c>
      <c r="C19" s="350"/>
      <c r="D19" s="350"/>
      <c r="E19" s="350"/>
      <c r="F19" s="350"/>
      <c r="G19" s="29"/>
    </row>
    <row r="20" spans="1:7" ht="13.5"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230" customWidth="1"/>
    <col min="2" max="2" width="35.5" style="230" customWidth="1"/>
    <col min="3" max="3" width="105.5" style="230" customWidth="1"/>
    <col min="4" max="5" width="1.75" style="230" customWidth="1"/>
    <col min="6" max="6" width="52" style="230" customWidth="1"/>
    <col min="7" max="7" width="4.875" style="230" customWidth="1"/>
    <col min="8" max="16384" width="8.875" style="230"/>
  </cols>
  <sheetData>
    <row r="1" spans="1:8" ht="90.6" customHeight="1" thickTop="1">
      <c r="A1" s="354"/>
      <c r="B1" s="355"/>
      <c r="C1" s="355"/>
      <c r="D1" s="356"/>
    </row>
    <row r="2" spans="1:8" ht="15">
      <c r="A2" s="231"/>
      <c r="B2" s="232" t="str">
        <f ca="1">OFFSET(L!$C$1,MATCH("Definitions"&amp;ADDRESS(ROW(),COLUMN(),4),L!$A:$A,0)-1,SL,,)</f>
        <v>ITEM</v>
      </c>
      <c r="C2" s="232" t="str">
        <f ca="1">OFFSET(L!$C$1,MATCH("Definitions"&amp;ADDRESS(ROW(),COLUMN(),4),L!$A:$A,0)-1,SL,,)</f>
        <v>DEFINITION</v>
      </c>
      <c r="D2" s="358"/>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8"/>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8"/>
      <c r="E4" s="234" t="s">
        <v>746</v>
      </c>
    </row>
    <row r="5" spans="1:8" ht="124.1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8"/>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8"/>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8"/>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8"/>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8"/>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8"/>
      <c r="E10" s="234" t="s">
        <v>745</v>
      </c>
      <c r="H10" s="230">
        <v>14</v>
      </c>
    </row>
    <row r="11" spans="1:8" ht="120">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8"/>
      <c r="E11" s="234" t="s">
        <v>745</v>
      </c>
    </row>
    <row r="12" spans="1:8" ht="45">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8"/>
      <c r="E12" s="234"/>
    </row>
    <row r="13" spans="1:8" ht="75">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8"/>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8"/>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8"/>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8"/>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8"/>
      <c r="E17" s="234"/>
    </row>
    <row r="18" spans="1:5" ht="150">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8"/>
      <c r="E18" s="234" t="s">
        <v>745</v>
      </c>
    </row>
    <row r="19" spans="1:5" ht="67.150000000000006"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8"/>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8"/>
      <c r="E20" s="234"/>
    </row>
    <row r="21" spans="1:5" ht="15">
      <c r="A21" s="231"/>
      <c r="B21" s="357" t="str">
        <f ca="1">OFFSET(L!$C$1,MATCH("General"&amp;"Cpy",L!$A:$A,0)-1,SL,,)</f>
        <v>© 2020 Responsible Minerals Initiative. All rights reserved.</v>
      </c>
      <c r="C21" s="357"/>
      <c r="D21" s="358"/>
      <c r="E21" s="234"/>
    </row>
    <row r="22" spans="1:5" ht="13.5" thickBot="1">
      <c r="A22" s="235"/>
      <c r="B22" s="236"/>
      <c r="C22" s="236"/>
      <c r="D22" s="359"/>
    </row>
    <row r="23" spans="1:5" ht="13.5" thickTop="1"/>
  </sheetData>
  <sheetProtection algorithmName="SHA-512" hashValue="FVJijbE7fQlvPQ1p8FU5+HNCHf0tIAjbETp6E2gwPUHao4gidQIccVp1OB/vjmvbQL2C8ZVyzx4GEgpeZVnbtw==" saltValue="3ljwcht45zkh3O8XVlG9kA==" spinCount="100000" sheet="1" formatRows="0"/>
  <customSheetViews>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abSelected="1" workbookViewId="0">
      <selection activeCell="D25" sqref="D25:E25"/>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99"/>
      <c r="B1" s="400"/>
      <c r="C1" s="400"/>
      <c r="D1" s="400"/>
      <c r="E1" s="400"/>
      <c r="F1" s="400"/>
      <c r="G1" s="400"/>
      <c r="H1" s="400"/>
      <c r="I1" s="400"/>
      <c r="J1" s="400"/>
      <c r="K1" s="401"/>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402" t="str">
        <f ca="1">OFFSET(L!$C$1,MATCH("Declaration"&amp;ADDRESS(ROW(),COLUMN(),4),L!$A:$A,0)-1,SL,,)</f>
        <v>Cobalt Reporting Template (CRT)</v>
      </c>
      <c r="E2" s="403"/>
      <c r="F2" s="403"/>
      <c r="G2" s="403"/>
      <c r="H2" s="403"/>
      <c r="I2" s="403"/>
      <c r="J2" s="404"/>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5" t="s">
        <v>13966</v>
      </c>
      <c r="C3" s="13"/>
      <c r="D3" s="36" t="s">
        <v>470</v>
      </c>
      <c r="E3" s="422"/>
      <c r="F3" s="423"/>
      <c r="G3" s="423"/>
      <c r="H3" s="423"/>
      <c r="I3" s="423"/>
      <c r="J3" s="253" t="s">
        <v>13887</v>
      </c>
      <c r="K3" s="35"/>
      <c r="L3" s="120"/>
      <c r="M3" s="111"/>
      <c r="N3" s="111"/>
      <c r="O3" s="112"/>
      <c r="P3" s="125">
        <f>MATCH($D$3,LN,0)</f>
        <v>1</v>
      </c>
    </row>
    <row r="4" spans="1:34" ht="15.75">
      <c r="A4" s="33"/>
      <c r="B4" s="379" t="str">
        <f ca="1">OFFSET(L!$C$1,MATCH("Declaration"&amp;ADDRESS(ROW(),COLUMN(),4),L!$A:$A,0)-1,SL,,)</f>
        <v>The purpose of this document is to collect sourcing information on cobalt.</v>
      </c>
      <c r="C4" s="379"/>
      <c r="D4" s="379"/>
      <c r="E4" s="379"/>
      <c r="F4" s="379"/>
      <c r="G4" s="379"/>
      <c r="H4" s="379"/>
      <c r="I4" s="414" t="str">
        <f ca="1">OFFSET(L!$C$1,MATCH("Declaration"&amp;ADDRESS(ROW(),COLUMN(),4),L!$A:$A,0)-1,SL,,)</f>
        <v>Link to Terms &amp; Conditions</v>
      </c>
      <c r="J4" s="414"/>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79" t="str">
        <f ca="1">OFFSET(L!$C$1,MATCH("Declaration"&amp;ADDRESS(ROW(),COLUMN(),4),L!$A:$A,0)-1,SL,,)</f>
        <v>Mandatory fields are noted with an asterisk (*).  Consult the instructions tab for guidance on how to answer each question.</v>
      </c>
      <c r="C6" s="379"/>
      <c r="D6" s="379"/>
      <c r="E6" s="379"/>
      <c r="F6" s="379"/>
      <c r="G6" s="379"/>
      <c r="H6" s="379"/>
      <c r="I6" s="379"/>
      <c r="J6" s="379"/>
      <c r="K6" s="35"/>
      <c r="L6" s="122" t="s">
        <v>332</v>
      </c>
      <c r="M6" s="111"/>
      <c r="N6" s="111"/>
      <c r="O6" s="112"/>
      <c r="P6" s="7"/>
      <c r="Q6" s="7"/>
      <c r="R6" s="7"/>
      <c r="S6" s="7"/>
      <c r="T6" s="7"/>
      <c r="U6" s="7"/>
      <c r="V6" s="7"/>
      <c r="W6" s="7"/>
      <c r="X6" s="7"/>
      <c r="Y6" s="7"/>
      <c r="Z6" s="7"/>
      <c r="AA6" s="7"/>
      <c r="AB6" s="7"/>
      <c r="AC6" s="7"/>
      <c r="AD6" s="7"/>
      <c r="AE6" s="7"/>
      <c r="AF6" s="7"/>
      <c r="AG6" s="7"/>
      <c r="AH6" s="7"/>
    </row>
    <row r="7" spans="1:34" ht="15.75">
      <c r="A7" s="33"/>
      <c r="B7" s="415" t="str">
        <f ca="1">OFFSET(L!$C$1,MATCH("Declaration"&amp;ADDRESS(ROW(),COLUMN(),4),L!$A:$A,0)-1,SL,,)</f>
        <v>Company Information</v>
      </c>
      <c r="C7" s="415"/>
      <c r="D7" s="415"/>
      <c r="E7" s="415"/>
      <c r="F7" s="415"/>
      <c r="G7" s="415"/>
      <c r="H7" s="415"/>
      <c r="I7" s="415"/>
      <c r="J7" s="415"/>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405" t="s">
        <v>14060</v>
      </c>
      <c r="E8" s="406"/>
      <c r="F8" s="406"/>
      <c r="G8" s="406"/>
      <c r="H8" s="406"/>
      <c r="I8" s="406"/>
      <c r="J8" s="407"/>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388" t="s">
        <v>377</v>
      </c>
      <c r="E9" s="389"/>
      <c r="F9" s="389"/>
      <c r="G9" s="390"/>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416" t="str">
        <f ca="1">OFFSET(L!$C$1,MATCH("Declaration"&amp;ADDRESS(ROW(),COLUMN(),4)&amp;LEFT($D$9,1),L!$A:$A,0)-1,SL,,)</f>
        <v>Description of Scope:</v>
      </c>
      <c r="C10" s="132"/>
      <c r="D10" s="408"/>
      <c r="E10" s="409"/>
      <c r="F10" s="409"/>
      <c r="G10" s="409"/>
      <c r="H10" s="409"/>
      <c r="I10" s="409"/>
      <c r="J10" s="410"/>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417"/>
      <c r="C11" s="132"/>
      <c r="D11" s="418" t="str">
        <f ca="1">IF(D9=Q9,OFFSET(L!$C$1,MATCH("Declaration"&amp;ADDRESS(ROW(),COLUMN(),4),L!$A:$A,0)-1,SL,,),"")</f>
        <v/>
      </c>
      <c r="E11" s="419"/>
      <c r="F11" s="419"/>
      <c r="G11" s="419"/>
      <c r="H11" s="419"/>
      <c r="I11" s="419"/>
      <c r="J11" s="420"/>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81"/>
      <c r="E12" s="382"/>
      <c r="F12" s="382"/>
      <c r="G12" s="382"/>
      <c r="H12" s="382"/>
      <c r="I12" s="382"/>
      <c r="J12" s="383"/>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81"/>
      <c r="E13" s="382"/>
      <c r="F13" s="382"/>
      <c r="G13" s="382"/>
      <c r="H13" s="382"/>
      <c r="I13" s="382"/>
      <c r="J13" s="383"/>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411" t="s">
        <v>14061</v>
      </c>
      <c r="E14" s="412"/>
      <c r="F14" s="412"/>
      <c r="G14" s="412"/>
      <c r="H14" s="412"/>
      <c r="I14" s="412"/>
      <c r="J14" s="413"/>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81" t="s">
        <v>14062</v>
      </c>
      <c r="E15" s="382"/>
      <c r="F15" s="382"/>
      <c r="G15" s="382"/>
      <c r="H15" s="382"/>
      <c r="I15" s="382"/>
      <c r="J15" s="383"/>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426" t="s">
        <v>14063</v>
      </c>
      <c r="E16" s="426"/>
      <c r="F16" s="426"/>
      <c r="G16" s="426"/>
      <c r="H16" s="426"/>
      <c r="I16" s="426"/>
      <c r="J16" s="426"/>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84" t="s">
        <v>14064</v>
      </c>
      <c r="E17" s="385"/>
      <c r="F17" s="385"/>
      <c r="G17" s="385"/>
      <c r="H17" s="385"/>
      <c r="I17" s="385"/>
      <c r="J17" s="386"/>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405" t="s">
        <v>14062</v>
      </c>
      <c r="E18" s="406"/>
      <c r="F18" s="406"/>
      <c r="G18" s="406"/>
      <c r="H18" s="406"/>
      <c r="I18" s="406"/>
      <c r="J18" s="407"/>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84" t="s">
        <v>14065</v>
      </c>
      <c r="E19" s="385"/>
      <c r="F19" s="385"/>
      <c r="G19" s="385"/>
      <c r="H19" s="385"/>
      <c r="I19" s="385"/>
      <c r="J19" s="386"/>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384" t="s">
        <v>14063</v>
      </c>
      <c r="E20" s="385"/>
      <c r="F20" s="385"/>
      <c r="G20" s="385"/>
      <c r="H20" s="385"/>
      <c r="I20" s="385"/>
      <c r="J20" s="386"/>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v>
      </c>
      <c r="C21" s="144"/>
      <c r="D21" s="405" t="s">
        <v>14064</v>
      </c>
      <c r="E21" s="406"/>
      <c r="F21" s="406"/>
      <c r="G21" s="406"/>
      <c r="H21" s="406"/>
      <c r="I21" s="406"/>
      <c r="J21" s="407"/>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391">
        <v>44412</v>
      </c>
      <c r="E22" s="392"/>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387"/>
      <c r="E23" s="387"/>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421" t="str">
        <f ca="1">OFFSET(L!$C$1,MATCH("Declaration"&amp;ADDRESS(ROW(),COLUMN(),4),L!$A:$A,0)-1,SL,,)</f>
        <v>Answer the following questions 1 - 6 based on the declaration scope indicated above</v>
      </c>
      <c r="C24" s="421"/>
      <c r="D24" s="421"/>
      <c r="E24" s="421"/>
      <c r="F24" s="421"/>
      <c r="G24" s="421"/>
      <c r="H24" s="421"/>
      <c r="I24" s="421"/>
      <c r="J24" s="421"/>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378" t="str">
        <f ca="1">OFFSET(L!$C$1,MATCH("Declaration"&amp;ADDRESS(ROW(),COLUMN(),4),L!$A:$A,0)-1,SL,,)</f>
        <v>Answer</v>
      </c>
      <c r="E25" s="378"/>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66" t="s">
        <v>371</v>
      </c>
      <c r="E26" s="367"/>
      <c r="F26" s="10"/>
      <c r="G26" s="362"/>
      <c r="H26" s="363"/>
      <c r="I26" s="363"/>
      <c r="J26" s="364"/>
      <c r="K26" s="35"/>
      <c r="L26" s="123"/>
      <c r="M26" s="113"/>
      <c r="N26" s="111"/>
      <c r="O26" s="112"/>
      <c r="P26" s="125" t="str">
        <f>IF(OR(D$26="No",D$26="Unknown"),"","(*)")</f>
        <v>(*)</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68" t="s">
        <v>372</v>
      </c>
      <c r="E27" s="369"/>
      <c r="F27" s="10"/>
      <c r="G27" s="362"/>
      <c r="H27" s="363"/>
      <c r="I27" s="363"/>
      <c r="J27" s="364"/>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68" t="s">
        <v>372</v>
      </c>
      <c r="E28" s="369"/>
      <c r="F28" s="10"/>
      <c r="G28" s="362"/>
      <c r="H28" s="363"/>
      <c r="I28" s="363"/>
      <c r="J28" s="364"/>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68" t="s">
        <v>372</v>
      </c>
      <c r="E29" s="369"/>
      <c r="F29" s="10"/>
      <c r="G29" s="362"/>
      <c r="H29" s="363"/>
      <c r="I29" s="363"/>
      <c r="J29" s="364"/>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2) Do any of the smelters in your supply chain source the cobalt from a Conflict-Affected and High-Risk area? (OECD Due Diligence Guidance, see definitions tab) (*)</v>
      </c>
      <c r="C31" s="8"/>
      <c r="D31" s="396" t="str">
        <f ca="1">D25</f>
        <v>Answer</v>
      </c>
      <c r="E31" s="396"/>
      <c r="F31" s="16"/>
      <c r="G31" s="43" t="str">
        <f ca="1">G25</f>
        <v>Comments</v>
      </c>
      <c r="H31" s="380"/>
      <c r="I31" s="380"/>
      <c r="J31" s="380"/>
      <c r="K31" s="35"/>
      <c r="L31" s="117" t="s">
        <v>692</v>
      </c>
      <c r="M31" s="111"/>
      <c r="N31" s="111"/>
      <c r="O31" s="112"/>
      <c r="P31" s="44">
        <f>COUNTIF(D$26:D$29,"No")</f>
        <v>3</v>
      </c>
      <c r="Q31" s="44" t="str">
        <f>IF(OR(D$26="No",D$26="Unknown"),"","(*)")</f>
        <v>(*)</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66" t="s">
        <v>371</v>
      </c>
      <c r="E32" s="367"/>
      <c r="F32" s="46"/>
      <c r="G32" s="362"/>
      <c r="H32" s="363"/>
      <c r="I32" s="363"/>
      <c r="J32" s="364"/>
      <c r="K32" s="35"/>
      <c r="L32" s="123"/>
      <c r="M32" s="113"/>
      <c r="N32" s="111"/>
      <c r="O32" s="112"/>
      <c r="P32" s="125" t="str">
        <f>IF(OR(D$26="No",D$26="Unknown"),"","(*)")</f>
        <v>(*)</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68"/>
      <c r="E33" s="369"/>
      <c r="F33" s="46"/>
      <c r="G33" s="362"/>
      <c r="H33" s="363"/>
      <c r="I33" s="363"/>
      <c r="J33" s="364"/>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66"/>
      <c r="E34" s="367"/>
      <c r="F34" s="46"/>
      <c r="G34" s="362"/>
      <c r="H34" s="363"/>
      <c r="I34" s="363"/>
      <c r="J34" s="364"/>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66"/>
      <c r="E35" s="367"/>
      <c r="F35" s="46"/>
      <c r="G35" s="362"/>
      <c r="H35" s="363"/>
      <c r="I35" s="363"/>
      <c r="J35" s="364"/>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 customHeight="1">
      <c r="A37" s="40"/>
      <c r="B37" s="43" t="str">
        <f ca="1">OFFSET(L!$C$1,MATCH("Declaration"&amp;ADDRESS(ROW(),COLUMN(),4),L!$A:$A,0)-1,SL,,)&amp;Q31</f>
        <v>3) Does 100 percent of the cobalt originate from recycled or scrap sources? (*)</v>
      </c>
      <c r="C37" s="8"/>
      <c r="D37" s="396" t="str">
        <f ca="1">D25</f>
        <v>Answer</v>
      </c>
      <c r="E37" s="396"/>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66" t="s">
        <v>372</v>
      </c>
      <c r="E38" s="367"/>
      <c r="F38" s="46"/>
      <c r="G38" s="362"/>
      <c r="H38" s="363"/>
      <c r="I38" s="363"/>
      <c r="J38" s="364"/>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68"/>
      <c r="E39" s="369"/>
      <c r="F39" s="46"/>
      <c r="G39" s="362"/>
      <c r="H39" s="363"/>
      <c r="I39" s="363"/>
      <c r="J39" s="364"/>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68"/>
      <c r="E40" s="369"/>
      <c r="F40" s="46"/>
      <c r="G40" s="362"/>
      <c r="H40" s="363"/>
      <c r="I40" s="363"/>
      <c r="J40" s="364"/>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68"/>
      <c r="E41" s="369"/>
      <c r="F41" s="46"/>
      <c r="G41" s="362"/>
      <c r="H41" s="363"/>
      <c r="I41" s="363"/>
      <c r="J41" s="364"/>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96" t="str">
        <f ca="1">D25</f>
        <v>Answer</v>
      </c>
      <c r="E43" s="396"/>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424" t="s">
        <v>1300</v>
      </c>
      <c r="E44" s="425"/>
      <c r="F44" s="46"/>
      <c r="G44" s="362"/>
      <c r="H44" s="363"/>
      <c r="I44" s="363"/>
      <c r="J44" s="364"/>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93"/>
      <c r="E45" s="394"/>
      <c r="F45" s="46"/>
      <c r="G45" s="362"/>
      <c r="H45" s="363"/>
      <c r="I45" s="363"/>
      <c r="J45" s="364"/>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93"/>
      <c r="E46" s="394"/>
      <c r="F46" s="46"/>
      <c r="G46" s="362"/>
      <c r="H46" s="363"/>
      <c r="I46" s="363"/>
      <c r="J46" s="364"/>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93"/>
      <c r="E47" s="394"/>
      <c r="F47" s="46"/>
      <c r="G47" s="362"/>
      <c r="H47" s="363"/>
      <c r="I47" s="363"/>
      <c r="J47" s="364"/>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5) Have you identified all of the smelters supplying the cobalt to your supply chain? (*)</v>
      </c>
      <c r="C49" s="8"/>
      <c r="D49" s="396" t="str">
        <f ca="1">D25</f>
        <v>Answer</v>
      </c>
      <c r="E49" s="396"/>
      <c r="F49" s="16"/>
      <c r="G49" s="43" t="str">
        <f ca="1">G25</f>
        <v>Comments</v>
      </c>
      <c r="H49" s="395"/>
      <c r="I49" s="395"/>
      <c r="J49" s="395"/>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397" t="s">
        <v>371</v>
      </c>
      <c r="E50" s="398"/>
      <c r="F50" s="46"/>
      <c r="G50" s="362"/>
      <c r="H50" s="363"/>
      <c r="I50" s="363"/>
      <c r="J50" s="364"/>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68"/>
      <c r="E51" s="369"/>
      <c r="F51" s="46"/>
      <c r="G51" s="362"/>
      <c r="H51" s="363"/>
      <c r="I51" s="363"/>
      <c r="J51" s="364"/>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68"/>
      <c r="E52" s="369"/>
      <c r="F52" s="46"/>
      <c r="G52" s="362"/>
      <c r="H52" s="363"/>
      <c r="I52" s="363"/>
      <c r="J52" s="364"/>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68"/>
      <c r="E53" s="369"/>
      <c r="F53" s="46"/>
      <c r="G53" s="362"/>
      <c r="H53" s="363"/>
      <c r="I53" s="363"/>
      <c r="J53" s="364"/>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6) Has all applicable smelter information received by your company been reported in this declaration? (*)</v>
      </c>
      <c r="C55" s="8"/>
      <c r="D55" s="396" t="str">
        <f ca="1">D25</f>
        <v>Answer</v>
      </c>
      <c r="E55" s="396"/>
      <c r="F55" s="16"/>
      <c r="G55" s="43" t="str">
        <f ca="1">G25</f>
        <v>Comments</v>
      </c>
      <c r="H55" s="395" t="str">
        <f>IF(Q63="(*)","Click here to enter smelter names","")</f>
        <v/>
      </c>
      <c r="I55" s="395"/>
      <c r="J55" s="395"/>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66" t="s">
        <v>371</v>
      </c>
      <c r="E56" s="367"/>
      <c r="F56" s="47"/>
      <c r="G56" s="362"/>
      <c r="H56" s="363"/>
      <c r="I56" s="363"/>
      <c r="J56" s="364"/>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68"/>
      <c r="E57" s="369"/>
      <c r="F57" s="47"/>
      <c r="G57" s="362"/>
      <c r="H57" s="363"/>
      <c r="I57" s="363"/>
      <c r="J57" s="364"/>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68"/>
      <c r="E58" s="369"/>
      <c r="F58" s="47"/>
      <c r="G58" s="362"/>
      <c r="H58" s="363"/>
      <c r="I58" s="363"/>
      <c r="J58" s="364"/>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68"/>
      <c r="E59" s="369"/>
      <c r="F59" s="49"/>
      <c r="G59" s="362"/>
      <c r="H59" s="363"/>
      <c r="I59" s="363"/>
      <c r="J59" s="364"/>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370" t="str">
        <f ca="1">OFFSET(L!$C$1,MATCH("Declaration"&amp;ADDRESS(ROW(),COLUMN(),4),L!$A:$A,0)-1,SL,,)</f>
        <v>Answer the Following Questions at a Company Level</v>
      </c>
      <c r="C61" s="370"/>
      <c r="D61" s="370"/>
      <c r="E61" s="370"/>
      <c r="F61" s="370"/>
      <c r="G61" s="370"/>
      <c r="H61" s="370"/>
      <c r="I61" s="370"/>
      <c r="J61" s="370"/>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378" t="str">
        <f ca="1">D25</f>
        <v>Answer</v>
      </c>
      <c r="E62" s="378"/>
      <c r="F62" s="52"/>
      <c r="G62" s="378" t="str">
        <f ca="1">G25</f>
        <v>Comments</v>
      </c>
      <c r="H62" s="378" t="e">
        <f>HLOOKUP(SL,LT,$O62,0)</f>
        <v>#NAME?</v>
      </c>
      <c r="I62" s="378"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66" t="s">
        <v>372</v>
      </c>
      <c r="E63" s="367"/>
      <c r="F63" s="56"/>
      <c r="G63" s="362"/>
      <c r="H63" s="363"/>
      <c r="I63" s="363"/>
      <c r="J63" s="364"/>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373"/>
      <c r="H64" s="373"/>
      <c r="I64" s="373"/>
      <c r="J64" s="373"/>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B. Does your policy cover, at a minimum, all risks in the OECD Due Diligence Guidance Annex II Model Policy, as well as the worst forms of child labor? (*)</v>
      </c>
      <c r="C65" s="56"/>
      <c r="D65" s="366" t="s">
        <v>372</v>
      </c>
      <c r="E65" s="367"/>
      <c r="F65" s="56"/>
      <c r="G65" s="375"/>
      <c r="H65" s="376"/>
      <c r="I65" s="376"/>
      <c r="J65" s="377"/>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66" t="s">
        <v>371</v>
      </c>
      <c r="E67" s="367"/>
      <c r="F67" s="56"/>
      <c r="G67" s="362"/>
      <c r="H67" s="363"/>
      <c r="I67" s="363"/>
      <c r="J67" s="364"/>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 customHeight="1">
      <c r="A69" s="40"/>
      <c r="B69" s="55" t="str">
        <f ca="1">OFFSET(L!$C$1,MATCH("Declaration"&amp;ADDRESS(ROW(),COLUMN(),4),L!$A:$A,0)-1,SL,,)&amp;P32</f>
        <v>D. Do you require suppliers to exercise due diligence over the cobalt supply chain in accordance with the OECD Due Diligence Guidance? (*)</v>
      </c>
      <c r="C69" s="56"/>
      <c r="D69" s="366" t="s">
        <v>371</v>
      </c>
      <c r="E69" s="367"/>
      <c r="F69" s="56"/>
      <c r="G69" s="362"/>
      <c r="H69" s="363"/>
      <c r="I69" s="363"/>
      <c r="J69" s="364"/>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E. Do you require your direct suppliers to source cobalt from smelters whose due diligence practices have been validated by an independent third party audit program? (*)</v>
      </c>
      <c r="C71" s="56"/>
      <c r="D71" s="366" t="s">
        <v>371</v>
      </c>
      <c r="E71" s="367"/>
      <c r="F71" s="56"/>
      <c r="G71" s="362"/>
      <c r="H71" s="363"/>
      <c r="I71" s="363"/>
      <c r="J71" s="364"/>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F. Do you require suppliers' due diligence practices to cover, at a minimum, all risks in the OECD Due Diligence Guidance Annex II Model Policy, as well as the worst forms of child labor? (*)</v>
      </c>
      <c r="C73" s="56"/>
      <c r="D73" s="371" t="s">
        <v>371</v>
      </c>
      <c r="E73" s="372"/>
      <c r="F73" s="56"/>
      <c r="G73" s="362"/>
      <c r="H73" s="363"/>
      <c r="I73" s="363"/>
      <c r="J73" s="364"/>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75">
      <c r="A74" s="40"/>
      <c r="B74" s="60"/>
      <c r="C74" s="10"/>
      <c r="D74" s="1"/>
      <c r="E74" s="1"/>
      <c r="F74" s="11"/>
      <c r="G74" s="373"/>
      <c r="H74" s="373"/>
      <c r="I74" s="373"/>
      <c r="J74" s="373"/>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 customHeight="1">
      <c r="A75" s="40"/>
      <c r="B75" s="55" t="str">
        <f ca="1">OFFSET(L!$C$1,MATCH("Declaration"&amp;ADDRESS(ROW(),COLUMN(),4),L!$A:$A,0)-1,SL,,)&amp;P32</f>
        <v>G. Does your company conduct cobalt supply chain survey(s) of your relevant supplier(s)? (*)</v>
      </c>
      <c r="C75" s="56"/>
      <c r="D75" s="366" t="s">
        <v>12572</v>
      </c>
      <c r="E75" s="367"/>
      <c r="F75" s="56"/>
      <c r="G75" s="362"/>
      <c r="H75" s="363"/>
      <c r="I75" s="363"/>
      <c r="J75" s="364"/>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75">
      <c r="A76" s="40"/>
      <c r="B76" s="57"/>
      <c r="C76" s="10"/>
      <c r="D76" s="1"/>
      <c r="E76" s="1"/>
      <c r="F76" s="11"/>
      <c r="G76" s="374"/>
      <c r="H76" s="374"/>
      <c r="I76" s="374"/>
      <c r="J76" s="374"/>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H. Do you review due diligence information received from your suppliers against your company’s expectations? (*)</v>
      </c>
      <c r="C77" s="56"/>
      <c r="D77" s="366" t="s">
        <v>371</v>
      </c>
      <c r="E77" s="367"/>
      <c r="F77" s="56"/>
      <c r="G77" s="362"/>
      <c r="H77" s="363"/>
      <c r="I77" s="363"/>
      <c r="J77" s="364"/>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I. Does your review process include corrective action management? (*)</v>
      </c>
      <c r="C79" s="56"/>
      <c r="D79" s="366" t="s">
        <v>372</v>
      </c>
      <c r="E79" s="367"/>
      <c r="F79" s="56"/>
      <c r="G79" s="362"/>
      <c r="H79" s="363"/>
      <c r="I79" s="363"/>
      <c r="J79" s="364"/>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365" t="str">
        <f>IF(OR($D$8="",$I$3=""),"","Click here to check required fields completion")</f>
        <v/>
      </c>
      <c r="C80" s="365"/>
      <c r="D80" s="365"/>
      <c r="E80" s="365"/>
      <c r="F80" s="365"/>
      <c r="G80" s="365"/>
      <c r="H80" s="365"/>
      <c r="I80" s="365"/>
      <c r="J80" s="365"/>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360" t="str">
        <f ca="1">OFFSET(L!$C$1,MATCH("General"&amp;"Cpy",L!$A:$A,0)-1,SL,,)</f>
        <v>© 2020 Responsible Minerals Initiative. All rights reserved.</v>
      </c>
      <c r="B81" s="361"/>
      <c r="C81" s="361"/>
      <c r="D81" s="361"/>
      <c r="E81" s="361"/>
      <c r="F81" s="361"/>
      <c r="G81" s="361"/>
      <c r="H81" s="361"/>
      <c r="I81" s="361"/>
      <c r="J81" s="361"/>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3" t="s">
        <v>371</v>
      </c>
    </row>
    <row r="87" spans="1:34" ht="15.75" hidden="1">
      <c r="B87" s="223" t="s">
        <v>372</v>
      </c>
    </row>
    <row r="88" spans="1:34" ht="15.75" hidden="1">
      <c r="B88" s="223" t="s">
        <v>373</v>
      </c>
    </row>
    <row r="89" spans="1:34" ht="15.75" hidden="1">
      <c r="B89" s="223" t="s">
        <v>12251</v>
      </c>
    </row>
    <row r="90" spans="1:34" ht="15.75" hidden="1">
      <c r="B90" s="265">
        <v>1</v>
      </c>
    </row>
    <row r="91" spans="1:34" ht="15.75" hidden="1">
      <c r="B91" s="223" t="s">
        <v>1300</v>
      </c>
    </row>
    <row r="92" spans="1:34" ht="15.75" hidden="1">
      <c r="B92" s="223" t="s">
        <v>1301</v>
      </c>
      <c r="L92"/>
      <c r="M92"/>
      <c r="N92"/>
      <c r="O92"/>
    </row>
    <row r="93" spans="1:34" ht="15.75" hidden="1">
      <c r="B93" s="223" t="s">
        <v>1302</v>
      </c>
      <c r="L93"/>
      <c r="M93"/>
      <c r="N93"/>
      <c r="O93"/>
    </row>
    <row r="94" spans="1:34" ht="15.75" hidden="1">
      <c r="B94" s="223" t="s">
        <v>1303</v>
      </c>
      <c r="L94"/>
      <c r="M94"/>
      <c r="N94"/>
      <c r="O94"/>
    </row>
    <row r="95" spans="1:34" ht="15.75" hidden="1">
      <c r="B95" s="223" t="s">
        <v>374</v>
      </c>
      <c r="L95"/>
      <c r="M95"/>
      <c r="N95"/>
      <c r="O95"/>
    </row>
    <row r="96" spans="1:34" ht="15.75" hidden="1">
      <c r="B96" s="223" t="s">
        <v>11363</v>
      </c>
      <c r="L96"/>
      <c r="M96"/>
      <c r="N96"/>
      <c r="O96"/>
    </row>
    <row r="97" spans="2:15" ht="15.75" hidden="1">
      <c r="B97" s="223" t="s">
        <v>371</v>
      </c>
      <c r="L97"/>
      <c r="M97"/>
      <c r="N97"/>
      <c r="O97"/>
    </row>
    <row r="98" spans="2:15" ht="15.75" hidden="1">
      <c r="B98" s="223" t="s">
        <v>372</v>
      </c>
      <c r="L98"/>
      <c r="M98"/>
      <c r="N98"/>
      <c r="O98"/>
    </row>
    <row r="99" spans="2:15" ht="15.75" hidden="1">
      <c r="B99" s="223" t="s">
        <v>12572</v>
      </c>
      <c r="L99"/>
      <c r="M99"/>
      <c r="N99"/>
      <c r="O99"/>
    </row>
    <row r="100" spans="2:15" ht="15.75" hidden="1">
      <c r="B100" s="223" t="s">
        <v>11675</v>
      </c>
    </row>
    <row r="101" spans="2:15" ht="15.75" hidden="1">
      <c r="B101" s="223" t="s">
        <v>372</v>
      </c>
    </row>
    <row r="102" spans="2:15" ht="13.5" thickTop="1"/>
  </sheetData>
  <sheetProtection algorithmName="SHA-512" hashValue="uzncW7ZrxQBHpVszVrAho6HWnTJ0IgOSqt+JIRI8c0eJUehpFqRlJSGfml+KWEPE/RSX1gVjpnYQNzF6T7Owuw==" saltValue="sYI09Y+K5sQVIhUz9CIy1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s>
  <mergeCells count="108">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D33:E33"/>
    <mergeCell ref="D56:E56"/>
    <mergeCell ref="H55:J55"/>
    <mergeCell ref="D55:E55"/>
    <mergeCell ref="D53:E53"/>
    <mergeCell ref="D52:E52"/>
    <mergeCell ref="D51:E51"/>
    <mergeCell ref="G51:J51"/>
    <mergeCell ref="G52:J52"/>
    <mergeCell ref="D50:E50"/>
    <mergeCell ref="G53:J53"/>
    <mergeCell ref="G50:J50"/>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s>
  <phoneticPr fontId="86" type="noConversion"/>
  <conditionalFormatting sqref="D63:E63 D65:E65 D67:E67 D69:E69 D79:E79 D73:E73 D75:E75 D77:E77 D71">
    <cfRule type="expression" dxfId="91" priority="64" stopIfTrue="1">
      <formula>OR($D$26="No",$D$26="Unknown")</formula>
    </cfRule>
    <cfRule type="expression" dxfId="90" priority="65" stopIfTrue="1">
      <formula>IF(D63="",TRUE)</formula>
    </cfRule>
  </conditionalFormatting>
  <conditionalFormatting sqref="D26:E26">
    <cfRule type="expression" dxfId="89" priority="116" stopIfTrue="1">
      <formula>IF($D$26="",TRUE)</formula>
    </cfRule>
  </conditionalFormatting>
  <conditionalFormatting sqref="D27:E27">
    <cfRule type="expression" dxfId="88" priority="123" stopIfTrue="1">
      <formula>IF($D$27="",TRUE)</formula>
    </cfRule>
  </conditionalFormatting>
  <conditionalFormatting sqref="D9:G9">
    <cfRule type="expression" dxfId="87" priority="131" stopIfTrue="1">
      <formula>IF($D$9="",TRUE)</formula>
    </cfRule>
  </conditionalFormatting>
  <conditionalFormatting sqref="D22:E22">
    <cfRule type="expression" dxfId="86" priority="138" stopIfTrue="1">
      <formula>IF($D$22="",TRUE)</formula>
    </cfRule>
  </conditionalFormatting>
  <conditionalFormatting sqref="D10:J10">
    <cfRule type="expression" dxfId="85" priority="35" stopIfTrue="1">
      <formula>IF($D$9=$Q$9,TRUE)</formula>
    </cfRule>
    <cfRule type="expression" dxfId="84" priority="145" stopIfTrue="1">
      <formula>IF(AND($D$10="",$D$9=$R$9),TRUE)</formula>
    </cfRule>
  </conditionalFormatting>
  <conditionalFormatting sqref="D34:E34 D40:E40 D46:E46 D52:E52 D58:E58">
    <cfRule type="expression" dxfId="83" priority="28" stopIfTrue="1">
      <formula>$P$28=""</formula>
    </cfRule>
  </conditionalFormatting>
  <conditionalFormatting sqref="D35:E35 D41:E41 D47:E47 D53:E53 D59:E59">
    <cfRule type="expression" dxfId="82" priority="143" stopIfTrue="1">
      <formula>$P$29=""</formula>
    </cfRule>
  </conditionalFormatting>
  <conditionalFormatting sqref="D34 D40 D46 D52 D58">
    <cfRule type="expression" dxfId="81" priority="141" stopIfTrue="1">
      <formula>IF(AND(OR($D$28="Yes",$D$28=""),D34=""),1,0)</formula>
    </cfRule>
  </conditionalFormatting>
  <conditionalFormatting sqref="D32:E32 D38:E38 D44:E44 D50:E50 D56:E56">
    <cfRule type="expression" dxfId="80" priority="32" stopIfTrue="1">
      <formula>IF(AND(OR($D$26="No",$D$26="Unknown"),D32=""),1,0)</formula>
    </cfRule>
    <cfRule type="expression" dxfId="79" priority="33" stopIfTrue="1">
      <formula>IF(AND(OR($D$26="Yes",$D$26=""),D32=""),1,0)</formula>
    </cfRule>
  </conditionalFormatting>
  <conditionalFormatting sqref="G73:J73">
    <cfRule type="expression" dxfId="78" priority="26" stopIfTrue="1">
      <formula>IF(AND($D$73="Yes, using other format (describe)",$G$73=""),TRUE)</formula>
    </cfRule>
  </conditionalFormatting>
  <conditionalFormatting sqref="D33:E33 D39:E39 D45:E45 D51:E51 D57:E57">
    <cfRule type="expression" dxfId="77" priority="139" stopIfTrue="1">
      <formula>$P$33=""</formula>
    </cfRule>
    <cfRule type="expression" dxfId="76" priority="140" stopIfTrue="1">
      <formula>IF(AND(OR($D$27="Yes",$D$27=""),D33=""),1,0)</formula>
    </cfRule>
  </conditionalFormatting>
  <conditionalFormatting sqref="D35:E35 D41:E41 D47:E47 D53:E53 D59:E59">
    <cfRule type="expression" dxfId="75" priority="144" stopIfTrue="1">
      <formula>IF(AND(OR($D$29="Yes",$D$29=""),D35=""),1,0)</formula>
    </cfRule>
  </conditionalFormatting>
  <conditionalFormatting sqref="D27 D33 D39 D45 D51 D57">
    <cfRule type="expression" dxfId="74" priority="13" stopIfTrue="1">
      <formula>IF($D$27="No",TRUE)</formula>
    </cfRule>
  </conditionalFormatting>
  <conditionalFormatting sqref="D28 D34 D40 D46 D52 D58">
    <cfRule type="expression" dxfId="73" priority="12">
      <formula>IF($D$28="No",TRUE)</formula>
    </cfRule>
  </conditionalFormatting>
  <conditionalFormatting sqref="D29 D35 D41 D47 D53 D59">
    <cfRule type="expression" dxfId="72" priority="11">
      <formula>IF($D$29="No",TRUE)</formula>
    </cfRule>
  </conditionalFormatting>
  <conditionalFormatting sqref="G63:J63">
    <cfRule type="expression" dxfId="71" priority="8">
      <formula>IF(AND($D$63="Yes",$G$63=""),TRUE)</formula>
    </cfRule>
  </conditionalFormatting>
  <conditionalFormatting sqref="G75:J75">
    <cfRule type="expression" dxfId="70" priority="7">
      <formula>IF(AND($D$75="Yes, using other format (describe)",$G$75=""),TRUE)</formula>
    </cfRule>
  </conditionalFormatting>
  <conditionalFormatting sqref="D15:J15">
    <cfRule type="expression" dxfId="69" priority="6" stopIfTrue="1">
      <formula>IF($D$15="",TRUE)</formula>
    </cfRule>
  </conditionalFormatting>
  <conditionalFormatting sqref="D18:J18">
    <cfRule type="expression" dxfId="68" priority="5" stopIfTrue="1">
      <formula>IF($D$18="",TRUE)</formula>
    </cfRule>
  </conditionalFormatting>
  <conditionalFormatting sqref="D16:J16">
    <cfRule type="expression" dxfId="67" priority="3" stopIfTrue="1">
      <formula>IF($D$16="",TRUE)</formula>
    </cfRule>
  </conditionalFormatting>
  <conditionalFormatting sqref="D17:J17">
    <cfRule type="expression" dxfId="66" priority="4" stopIfTrue="1">
      <formula>IF($D$17="",TRUE)</formula>
    </cfRule>
  </conditionalFormatting>
  <conditionalFormatting sqref="D21:J21">
    <cfRule type="expression" dxfId="65" priority="2" stopIfTrue="1">
      <formula>IF($D$17="",TRUE)</formula>
    </cfRule>
  </conditionalFormatting>
  <conditionalFormatting sqref="D8:J8">
    <cfRule type="expression" dxfId="64" priority="1" stopIfTrue="1">
      <formula>IF($D$8="",TRUE)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B80:J80" location="Checker!A1" display="Checker!A1" xr:uid="{00000000-0004-0000-0300-000000000000}"/>
    <hyperlink ref="H55:J55" location="'Smelter List'!A1" display="'Smelter List'!A1" xr:uid="{00000000-0004-0000-0300-000001000000}"/>
    <hyperlink ref="D11:J11" location="'Product List'!B6" display="'Product List'!B6" xr:uid="{00000000-0004-0000-0300-000002000000}"/>
    <hyperlink ref="I4:J4" location="Instructions!A67" display="Instructions!A67" xr:uid="{00000000-0004-0000-0300-000003000000}"/>
    <hyperlink ref="D16" r:id="rId1" xr:uid="{D624FC7A-C619-430D-BFB9-583E1656C2CA}"/>
    <hyperlink ref="D20" r:id="rId2" xr:uid="{CA1CCF32-A82D-4258-A509-1C784AACF0A9}"/>
  </hyperlinks>
  <pageMargins left="0.70866141732283505" right="0.70866141732283505" top="0.74803149606299202" bottom="0.74803149606299202" header="0.31496062992126" footer="0.31496062992126"/>
  <pageSetup scale="41" fitToHeight="0" orientation="portrait" r:id="rId3"/>
  <rowBreaks count="2" manualBreakCount="2">
    <brk id="52" max="11" man="1"/>
    <brk id="54"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2"/>
  <sheetViews>
    <sheetView showGridLines="0" showZeros="0" topLeftCell="A2" zoomScaleNormal="100" workbookViewId="0">
      <pane ySplit="3" topLeftCell="A11" activePane="bottomLeft" state="frozen"/>
      <selection activeCell="B24" sqref="B24:J24"/>
      <selection pane="bottomLeft" activeCell="A5" sqref="A5:A30"/>
    </sheetView>
  </sheetViews>
  <sheetFormatPr defaultColWidth="8.875" defaultRowHeight="12.75"/>
  <cols>
    <col min="1" max="1" width="13.75" style="220" customWidth="1"/>
    <col min="2" max="2" width="13.25" style="221" customWidth="1"/>
    <col min="3" max="3" width="40.5" style="221" customWidth="1"/>
    <col min="4" max="4" width="30.75" style="221" customWidth="1"/>
    <col min="5" max="5" width="20.875" style="221" customWidth="1"/>
    <col min="6" max="7" width="13.875" style="221" customWidth="1"/>
    <col min="8" max="8" width="25.125" style="221" customWidth="1"/>
    <col min="9" max="9" width="24.125" style="221" customWidth="1"/>
    <col min="10" max="10" width="18.25" style="221" customWidth="1"/>
    <col min="11" max="11" width="27.25" style="221" customWidth="1"/>
    <col min="12" max="12" width="20.75" style="221" customWidth="1"/>
    <col min="13" max="13" width="35.125" style="221" customWidth="1"/>
    <col min="14" max="14" width="42.125" style="221" customWidth="1"/>
    <col min="15" max="15" width="32.125" style="221" customWidth="1"/>
    <col min="16" max="16" width="22.875" style="221" customWidth="1"/>
    <col min="17" max="17" width="43.5" style="221" customWidth="1"/>
    <col min="18" max="18" width="35.875" style="221" hidden="1" customWidth="1"/>
    <col min="19" max="20" width="17.875" style="221" hidden="1" customWidth="1"/>
    <col min="21" max="21" width="8.875" style="154" hidden="1" customWidth="1"/>
    <col min="22" max="22" width="6.125" style="154" hidden="1" customWidth="1"/>
    <col min="23" max="23" width="8.75" style="154" hidden="1" customWidth="1"/>
    <col min="24" max="24" width="8.875" style="154" hidden="1" customWidth="1"/>
    <col min="25" max="26" width="4.25" style="154" hidden="1" customWidth="1"/>
    <col min="27" max="27" width="4.25" style="221" hidden="1" customWidth="1"/>
    <col min="28" max="28" width="7.875" style="221" hidden="1" customWidth="1"/>
    <col min="29" max="33" width="4.25" style="221" hidden="1" customWidth="1"/>
    <col min="34" max="34" width="14.5" style="221" hidden="1" customWidth="1"/>
    <col min="35" max="39" width="8.875" style="221" customWidth="1"/>
    <col min="40" max="16384" width="8.875" style="221"/>
  </cols>
  <sheetData>
    <row r="1" spans="1:34" s="20" customFormat="1" ht="13.5" thickTop="1">
      <c r="A1" s="276"/>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7"/>
      <c r="B2" s="198" t="str">
        <f ca="1">OFFSET(L!$C$1,MATCH("Smelter List"&amp;ADDRESS(ROW(),COLUMN(),4),L!$A:$A,0)-1,SL,,)</f>
        <v>TO BEGIN:</v>
      </c>
      <c r="C2" s="170"/>
      <c r="D2" s="170"/>
      <c r="E2" s="170"/>
      <c r="F2" s="207"/>
      <c r="G2" s="207"/>
      <c r="H2" s="207"/>
      <c r="I2" s="208"/>
      <c r="J2" s="427"/>
      <c r="K2" s="428"/>
      <c r="L2" s="428"/>
      <c r="M2" s="428"/>
      <c r="N2" s="428"/>
      <c r="O2" s="428"/>
      <c r="P2" s="209"/>
      <c r="Q2" s="210"/>
      <c r="R2" s="211"/>
      <c r="S2" s="211"/>
      <c r="T2" s="211"/>
      <c r="U2" s="165"/>
      <c r="V2" s="165"/>
      <c r="W2" s="166"/>
      <c r="X2" s="165"/>
      <c r="Y2" s="165"/>
      <c r="Z2" s="165"/>
      <c r="AH2" s="153" t="s">
        <v>371</v>
      </c>
    </row>
    <row r="3" spans="1:34" s="20" customFormat="1" ht="241.15" customHeight="1">
      <c r="A3" s="278"/>
      <c r="B3" s="429"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9"/>
      <c r="D3" s="429"/>
      <c r="E3" s="429"/>
      <c r="F3" s="212"/>
      <c r="G3" s="430" t="str">
        <f ca="1">OFFSET(L!$C$1,MATCH("General"&amp;"Cpy",L!$A:$A,0)-1,SL,,)</f>
        <v>© 2020 Responsible Minerals Initiative. All rights reserved.</v>
      </c>
      <c r="H3" s="430"/>
      <c r="I3" s="431"/>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79"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25">
      <c r="A5" s="347" t="s">
        <v>11999</v>
      </c>
      <c r="B5" s="191" t="str">
        <f ca="1">IF(LEN(A5)=0,"",INDEX('Smelter Look-up'!$A:$A,MATCH($A5,'Smelter Look-up'!$E:$E,0)))</f>
        <v>Cobalt</v>
      </c>
      <c r="C5" s="197" t="str">
        <f ca="1">IF(LEN(A5)=0,"",INDEX('Smelter Look-up'!$C:$C,MATCH($A5,'Smelter Look-up'!$E:$E,0)))</f>
        <v>Gem (Jiangsu) Cobalt Industry Co., Ltd.</v>
      </c>
      <c r="D5" s="191"/>
      <c r="E5" s="191" t="str">
        <f ca="1">IF(ISERROR($V5),"",OFFSET('Smelter Look-up'!$D$4,$V5-4,0)&amp;"")</f>
        <v>CHINA</v>
      </c>
      <c r="F5" s="191" t="str">
        <f ca="1">IF(ISERROR($V5),"",OFFSET('Smelter Look-up'!$E$4,$V5-4,0))</f>
        <v>CID003209</v>
      </c>
      <c r="G5" s="191" t="str">
        <f ca="1">IF(C5=$X$4,"Enter smelter details",IF(ISERROR($V5),"",OFFSET('Smelter Look-up'!$F$4,$V5-4,0)))</f>
        <v>RMI</v>
      </c>
      <c r="H5" s="192">
        <f ca="1">IF(ISERROR($V5),"",OFFSET('Smelter Look-up'!$G$4,$V5-4,0))</f>
        <v>0</v>
      </c>
      <c r="I5" s="193" t="str">
        <f ca="1">IF(ISERROR($V5),"",OFFSET('Smelter Look-up'!$H$4,$V5-4,0))</f>
        <v>Taixing</v>
      </c>
      <c r="J5" s="193" t="str">
        <f ca="1">IF(ISERROR($V5),"",OFFSET('Smelter Look-up'!$I$4,$V5-4,0))</f>
        <v>Jiangsu Sheng</v>
      </c>
      <c r="K5" s="195"/>
      <c r="L5" s="195"/>
      <c r="M5" s="195"/>
      <c r="N5" s="195"/>
      <c r="O5" s="195"/>
      <c r="P5" s="194"/>
      <c r="Q5" s="196"/>
      <c r="R5" s="191" t="str">
        <f ca="1">IF(ISERROR($V5),"",OFFSET('Smelter Look-up'!$C$4,$V5-4,0)&amp;"")</f>
        <v>Gem (Jiangsu) Cobalt Industry Co., Ltd.</v>
      </c>
      <c r="S5" s="200" t="str">
        <f t="shared" ref="S5:S64" ca="1" si="0">IF(B5="","",IF(ISERROR(MATCH($E5,CL,0)),"Unknown",INDIRECT("'C'!$A$"&amp;MATCH($E5,CL,0)+1)))</f>
        <v>CN</v>
      </c>
      <c r="T5" s="200" t="str">
        <f ca="1">IF(B5="","",IF(ISERROR(MATCH($J5,SorP!$B$1:$B$6230,0)),"",INDIRECT("'SorP'!$A$"&amp;MATCH($J5,SorP!$B$1:$B$6230,0))))</f>
        <v>CN-JS</v>
      </c>
      <c r="U5" s="217"/>
      <c r="V5" s="218">
        <f ca="1">IF(C5="",NA(),MATCH($B5&amp;$C5,'Smelter Look-up'!$J:$J,0))</f>
        <v>19</v>
      </c>
      <c r="W5" s="219"/>
      <c r="X5" s="219">
        <f t="shared" ref="X5:X63" ca="1" si="1">IF(AND(C5="Smelter not listed",OR(LEN(D5)=0,LEN(E5)=0)),1,0)</f>
        <v>0</v>
      </c>
      <c r="Y5" s="219"/>
      <c r="Z5" s="219"/>
      <c r="AB5" s="220" t="str">
        <f t="shared" ref="AB5:AB63" ca="1" si="2">B5&amp;C5</f>
        <v>CobaltGem (Jiangsu) Cobalt Industry Co., Ltd.</v>
      </c>
    </row>
    <row r="6" spans="1:34" s="220" customFormat="1" ht="25.5">
      <c r="A6" s="347" t="s">
        <v>12518</v>
      </c>
      <c r="B6" s="191" t="str">
        <f ca="1">IF(LEN(A6)=0,"",INDEX('Smelter Look-up'!$A:$A,MATCH($A6,'Smelter Look-up'!$E:$E,0)))</f>
        <v>Cobalt</v>
      </c>
      <c r="C6" s="197" t="str">
        <f ca="1">IF(LEN(A6)=0,"",INDEX('Smelter Look-up'!$C:$C,MATCH($A6,'Smelter Look-up'!$E:$E,0)))</f>
        <v>Lanzhou Jinchuan Advanced Materials Technology Co., Ltd.</v>
      </c>
      <c r="D6" s="191"/>
      <c r="E6" s="191" t="str">
        <f ca="1">IF(ISERROR($V6),"",OFFSET('Smelter Look-up'!$D$4,$V6-4,0)&amp;"")</f>
        <v>CHINA</v>
      </c>
      <c r="F6" s="191" t="str">
        <f ca="1">IF(ISERROR($V6),"",OFFSET('Smelter Look-up'!$E$4,$V6-4,0))</f>
        <v>CID003210</v>
      </c>
      <c r="G6" s="191" t="str">
        <f ca="1">IF(C6=$X$4,"Enter smelter details",IF(ISERROR($V6),"",OFFSET('Smelter Look-up'!$F$4,$V6-4,0)))</f>
        <v>RMI</v>
      </c>
      <c r="H6" s="192">
        <f ca="1">IF(ISERROR($V6),"",OFFSET('Smelter Look-up'!$G$4,$V6-4,0))</f>
        <v>0</v>
      </c>
      <c r="I6" s="193" t="str">
        <f ca="1">IF(ISERROR($V6),"",OFFSET('Smelter Look-up'!$H$4,$V6-4,0))</f>
        <v>Lanzhou</v>
      </c>
      <c r="J6" s="193" t="str">
        <f ca="1">IF(ISERROR($V6),"",OFFSET('Smelter Look-up'!$I$4,$V6-4,0))</f>
        <v>Gansu Sheng</v>
      </c>
      <c r="K6" s="195"/>
      <c r="L6" s="195"/>
      <c r="M6" s="195"/>
      <c r="N6" s="195"/>
      <c r="O6" s="195"/>
      <c r="P6" s="194"/>
      <c r="Q6" s="196"/>
      <c r="R6" s="191" t="str">
        <f ca="1">IF(ISERROR($V6),"",OFFSET('Smelter Look-up'!$C$4,$V6-4,0)&amp;"")</f>
        <v>Lanzhou Jinchuan Advanced Materials Technology Co., Ltd.</v>
      </c>
      <c r="S6" s="200" t="str">
        <f t="shared" ca="1" si="0"/>
        <v>CN</v>
      </c>
      <c r="T6" s="200" t="str">
        <f ca="1">IF(B6="","",IF(ISERROR(MATCH($J6,SorP!$B$1:$B$6230,0)),"",INDIRECT("'SorP'!$A$"&amp;MATCH($J6,SorP!$B$1:$B$6230,0))))</f>
        <v>CN-GS</v>
      </c>
      <c r="U6" s="217"/>
      <c r="V6" s="218">
        <f ca="1">IF(C6="",NA(),MATCH($B6&amp;$C6,'Smelter Look-up'!$J:$J,0))</f>
        <v>41</v>
      </c>
      <c r="W6" s="219"/>
      <c r="X6" s="219">
        <f t="shared" ca="1" si="1"/>
        <v>0</v>
      </c>
      <c r="Y6" s="219"/>
      <c r="Z6" s="219"/>
      <c r="AB6" s="220" t="str">
        <f t="shared" ca="1" si="2"/>
        <v>CobaltLanzhou Jinchuan Advanced Materials Technology Co., Ltd.</v>
      </c>
    </row>
    <row r="7" spans="1:34" s="220" customFormat="1" ht="20.25">
      <c r="A7" s="347" t="s">
        <v>12524</v>
      </c>
      <c r="B7" s="191" t="str">
        <f ca="1">IF(LEN(A7)=0,"",INDEX('Smelter Look-up'!$A:$A,MATCH($A7,'Smelter Look-up'!$E:$E,0)))</f>
        <v>Cobalt</v>
      </c>
      <c r="C7" s="197" t="str">
        <f ca="1">IF(LEN(A7)=0,"",INDEX('Smelter Look-up'!$C:$C,MATCH($A7,'Smelter Look-up'!$E:$E,0)))</f>
        <v>Zhuhai Kelixin Metal Materials Co., Ltd.</v>
      </c>
      <c r="D7" s="191"/>
      <c r="E7" s="191" t="str">
        <f ca="1">IF(ISERROR($V7),"",OFFSET('Smelter Look-up'!$D$4,$V7-4,0)&amp;"")</f>
        <v>CHINA</v>
      </c>
      <c r="F7" s="191" t="str">
        <f ca="1">IF(ISERROR($V7),"",OFFSET('Smelter Look-up'!$E$4,$V7-4,0))</f>
        <v>CID003211</v>
      </c>
      <c r="G7" s="191" t="str">
        <f ca="1">IF(C7=$X$4,"Enter smelter details",IF(ISERROR($V7),"",OFFSET('Smelter Look-up'!$F$4,$V7-4,0)))</f>
        <v>RMI</v>
      </c>
      <c r="H7" s="192">
        <f ca="1">IF(ISERROR($V7),"",OFFSET('Smelter Look-up'!$G$4,$V7-4,0))</f>
        <v>0</v>
      </c>
      <c r="I7" s="193" t="str">
        <f ca="1">IF(ISERROR($V7),"",OFFSET('Smelter Look-up'!$H$4,$V7-4,0))</f>
        <v>Zhuhai</v>
      </c>
      <c r="J7" s="193" t="str">
        <f ca="1">IF(ISERROR($V7),"",OFFSET('Smelter Look-up'!$I$4,$V7-4,0))</f>
        <v>Guangdong Sheng</v>
      </c>
      <c r="K7" s="195"/>
      <c r="L7" s="195"/>
      <c r="M7" s="195"/>
      <c r="N7" s="195"/>
      <c r="O7" s="195"/>
      <c r="P7" s="194"/>
      <c r="Q7" s="196"/>
      <c r="R7" s="191" t="str">
        <f ca="1">IF(ISERROR($V7),"",OFFSET('Smelter Look-up'!$C$4,$V7-4,0)&amp;"")</f>
        <v>Zhuhai Kelixin Metal Materials Co., Ltd.</v>
      </c>
      <c r="S7" s="200" t="str">
        <f t="shared" ca="1" si="0"/>
        <v>CN</v>
      </c>
      <c r="T7" s="200" t="str">
        <f ca="1">IF(B7="","",IF(ISERROR(MATCH($J7,SorP!$B$1:$B$6230,0)),"",INDIRECT("'SorP'!$A$"&amp;MATCH($J7,SorP!$B$1:$B$6230,0))))</f>
        <v>CN-GD</v>
      </c>
      <c r="U7" s="217"/>
      <c r="V7" s="218">
        <f ca="1">IF(C7="",NA(),MATCH($B7&amp;$C7,'Smelter Look-up'!$J:$J,0))</f>
        <v>92</v>
      </c>
      <c r="W7" s="219"/>
      <c r="X7" s="219">
        <f t="shared" ca="1" si="1"/>
        <v>0</v>
      </c>
      <c r="Y7" s="219"/>
      <c r="Z7" s="219"/>
      <c r="AB7" s="220" t="str">
        <f t="shared" ca="1" si="2"/>
        <v>CobaltZhuhai Kelixin Metal Materials Co., Ltd.</v>
      </c>
    </row>
    <row r="8" spans="1:34" s="220" customFormat="1" ht="25.5">
      <c r="A8" s="347" t="s">
        <v>12538</v>
      </c>
      <c r="B8" s="191" t="str">
        <f ca="1">IF(LEN(A8)=0,"",INDEX('Smelter Look-up'!$A:$A,MATCH($A8,'Smelter Look-up'!$E:$E,0)))</f>
        <v>Cobalt</v>
      </c>
      <c r="C8" s="197" t="str">
        <f ca="1">IF(LEN(A8)=0,"",INDEX('Smelter Look-up'!$C:$C,MATCH($A8,'Smelter Look-up'!$E:$E,0)))</f>
        <v>Ganzhou Tengyuan Cobalt New Material Co., Ltd.</v>
      </c>
      <c r="D8" s="191"/>
      <c r="E8" s="191" t="str">
        <f ca="1">IF(ISERROR($V8),"",OFFSET('Smelter Look-up'!$D$4,$V8-4,0)&amp;"")</f>
        <v>CHINA</v>
      </c>
      <c r="F8" s="191" t="str">
        <f ca="1">IF(ISERROR($V8),"",OFFSET('Smelter Look-up'!$E$4,$V8-4,0))</f>
        <v>CID003212</v>
      </c>
      <c r="G8" s="191" t="str">
        <f ca="1">IF(C8=$X$4,"Enter smelter details",IF(ISERROR($V8),"",OFFSET('Smelter Look-up'!$F$4,$V8-4,0)))</f>
        <v>RMI</v>
      </c>
      <c r="H8" s="192">
        <f ca="1">IF(ISERROR($V8),"",OFFSET('Smelter Look-up'!$G$4,$V8-4,0))</f>
        <v>0</v>
      </c>
      <c r="I8" s="193" t="str">
        <f ca="1">IF(ISERROR($V8),"",OFFSET('Smelter Look-up'!$H$4,$V8-4,0))</f>
        <v>Ganzhou</v>
      </c>
      <c r="J8" s="193" t="str">
        <f ca="1">IF(ISERROR($V8),"",OFFSET('Smelter Look-up'!$I$4,$V8-4,0))</f>
        <v>Jiangxi Sheng</v>
      </c>
      <c r="K8" s="195"/>
      <c r="L8" s="195"/>
      <c r="M8" s="195"/>
      <c r="N8" s="195"/>
      <c r="O8" s="195"/>
      <c r="P8" s="194"/>
      <c r="Q8" s="196"/>
      <c r="R8" s="191" t="str">
        <f ca="1">IF(ISERROR($V8),"",OFFSET('Smelter Look-up'!$C$4,$V8-4,0)&amp;"")</f>
        <v>Ganzhou Tengyuan Cobalt New Material Co., Ltd.</v>
      </c>
      <c r="S8" s="200" t="str">
        <f t="shared" ca="1" si="0"/>
        <v>CN</v>
      </c>
      <c r="T8" s="200" t="str">
        <f ca="1">IF(B8="","",IF(ISERROR(MATCH($J8,SorP!$B$1:$B$6230,0)),"",INDIRECT("'SorP'!$A$"&amp;MATCH($J8,SorP!$B$1:$B$6230,0))))</f>
        <v>CN-JX</v>
      </c>
      <c r="U8" s="217"/>
      <c r="V8" s="218">
        <f ca="1">IF(C8="",NA(),MATCH($B8&amp;$C8,'Smelter Look-up'!$J:$J,0))</f>
        <v>18</v>
      </c>
      <c r="W8" s="219"/>
      <c r="X8" s="219">
        <f t="shared" ca="1" si="1"/>
        <v>0</v>
      </c>
      <c r="Y8" s="219"/>
      <c r="Z8" s="219"/>
      <c r="AB8" s="220" t="str">
        <f t="shared" ca="1" si="2"/>
        <v>CobaltGanzhou Tengyuan Cobalt New Material Co., Ltd.</v>
      </c>
    </row>
    <row r="9" spans="1:34" s="220" customFormat="1" ht="25.5">
      <c r="A9" s="347" t="s">
        <v>12254</v>
      </c>
      <c r="B9" s="191" t="str">
        <f ca="1">IF(LEN(A9)=0,"",INDEX('Smelter Look-up'!$A:$A,MATCH($A9,'Smelter Look-up'!$E:$E,0)))</f>
        <v>Cobalt</v>
      </c>
      <c r="C9" s="197" t="str">
        <f ca="1">IF(LEN(A9)=0,"",INDEX('Smelter Look-up'!$C:$C,MATCH($A9,'Smelter Look-up'!$E:$E,0)))</f>
        <v>Guangxi Yinyi Advanced Material Co., Ltd.</v>
      </c>
      <c r="D9" s="191"/>
      <c r="E9" s="191" t="str">
        <f ca="1">IF(ISERROR($V9),"",OFFSET('Smelter Look-up'!$D$4,$V9-4,0)&amp;"")</f>
        <v>CHINA</v>
      </c>
      <c r="F9" s="191" t="str">
        <f ca="1">IF(ISERROR($V9),"",OFFSET('Smelter Look-up'!$E$4,$V9-4,0))</f>
        <v>CID003213</v>
      </c>
      <c r="G9" s="191" t="str">
        <f ca="1">IF(C9=$X$4,"Enter smelter details",IF(ISERROR($V9),"",OFFSET('Smelter Look-up'!$F$4,$V9-4,0)))</f>
        <v>RMI</v>
      </c>
      <c r="H9" s="192">
        <f ca="1">IF(ISERROR($V9),"",OFFSET('Smelter Look-up'!$G$4,$V9-4,0))</f>
        <v>0</v>
      </c>
      <c r="I9" s="193" t="str">
        <f ca="1">IF(ISERROR($V9),"",OFFSET('Smelter Look-up'!$H$4,$V9-4,0))</f>
        <v>Yulin</v>
      </c>
      <c r="J9" s="193" t="str">
        <f ca="1">IF(ISERROR($V9),"",OFFSET('Smelter Look-up'!$I$4,$V9-4,0))</f>
        <v>Guangxi Zhuangzu Zizhiqu</v>
      </c>
      <c r="K9" s="195"/>
      <c r="L9" s="195"/>
      <c r="M9" s="195"/>
      <c r="N9" s="195"/>
      <c r="O9" s="195"/>
      <c r="P9" s="194"/>
      <c r="Q9" s="196"/>
      <c r="R9" s="191" t="str">
        <f ca="1">IF(ISERROR($V9),"",OFFSET('Smelter Look-up'!$C$4,$V9-4,0)&amp;"")</f>
        <v>Guangxi Yinyi Advanced Material Co., Ltd.</v>
      </c>
      <c r="S9" s="200" t="str">
        <f t="shared" ca="1" si="0"/>
        <v>CN</v>
      </c>
      <c r="T9" s="200" t="str">
        <f ca="1">IF(B9="","",IF(ISERROR(MATCH($J9,SorP!$B$1:$B$6230,0)),"",INDIRECT("'SorP'!$A$"&amp;MATCH($J9,SorP!$B$1:$B$6230,0))))</f>
        <v>CN-GX</v>
      </c>
      <c r="U9" s="217"/>
      <c r="V9" s="218">
        <f ca="1">IF(C9="",NA(),MATCH($B9&amp;$C9,'Smelter Look-up'!$J:$J,0))</f>
        <v>22</v>
      </c>
      <c r="W9" s="219"/>
      <c r="X9" s="219">
        <f t="shared" ca="1" si="1"/>
        <v>0</v>
      </c>
      <c r="Y9" s="219"/>
      <c r="Z9" s="219"/>
      <c r="AB9" s="220" t="str">
        <f t="shared" ca="1" si="2"/>
        <v>CobaltGuangxi Yinyi Advanced Material Co., Ltd.</v>
      </c>
    </row>
    <row r="10" spans="1:34" s="220" customFormat="1" ht="25.5">
      <c r="A10" s="347" t="s">
        <v>12537</v>
      </c>
      <c r="B10" s="191" t="str">
        <f ca="1">IF(LEN(A10)=0,"",INDEX('Smelter Look-up'!$A:$A,MATCH($A10,'Smelter Look-up'!$E:$E,0)))</f>
        <v>Cobalt</v>
      </c>
      <c r="C10" s="197" t="str">
        <f ca="1">IF(LEN(A10)=0,"",INDEX('Smelter Look-up'!$C:$C,MATCH($A10,'Smelter Look-up'!$E:$E,0)))</f>
        <v>Tianjin Maolian Science &amp; Technology Co., Ltd.</v>
      </c>
      <c r="D10" s="191"/>
      <c r="E10" s="191" t="str">
        <f ca="1">IF(ISERROR($V10),"",OFFSET('Smelter Look-up'!$D$4,$V10-4,0)&amp;"")</f>
        <v>CHINA</v>
      </c>
      <c r="F10" s="191" t="str">
        <f ca="1">IF(ISERROR($V10),"",OFFSET('Smelter Look-up'!$E$4,$V10-4,0))</f>
        <v>CID003215</v>
      </c>
      <c r="G10" s="191" t="str">
        <f ca="1">IF(C10=$X$4,"Enter smelter details",IF(ISERROR($V10),"",OFFSET('Smelter Look-up'!$F$4,$V10-4,0)))</f>
        <v>RMI</v>
      </c>
      <c r="H10" s="192">
        <f ca="1">IF(ISERROR($V10),"",OFFSET('Smelter Look-up'!$G$4,$V10-4,0))</f>
        <v>0</v>
      </c>
      <c r="I10" s="193" t="str">
        <f ca="1">IF(ISERROR($V10),"",OFFSET('Smelter Look-up'!$H$4,$V10-4,0))</f>
        <v>Tianjin</v>
      </c>
      <c r="J10" s="193" t="str">
        <f ca="1">IF(ISERROR($V10),"",OFFSET('Smelter Look-up'!$I$4,$V10-4,0))</f>
        <v>Tianjin Shi</v>
      </c>
      <c r="K10" s="195"/>
      <c r="L10" s="195"/>
      <c r="M10" s="195"/>
      <c r="N10" s="195"/>
      <c r="O10" s="195"/>
      <c r="P10" s="194"/>
      <c r="Q10" s="196"/>
      <c r="R10" s="191" t="str">
        <f ca="1">IF(ISERROR($V10),"",OFFSET('Smelter Look-up'!$C$4,$V10-4,0)&amp;"")</f>
        <v>Tianjin Maolian Science &amp; Technology Co., Ltd.</v>
      </c>
      <c r="S10" s="200" t="str">
        <f t="shared" ca="1" si="0"/>
        <v>CN</v>
      </c>
      <c r="T10" s="200" t="str">
        <f ca="1">IF(B10="","",IF(ISERROR(MATCH($J10,SorP!$B$1:$B$6230,0)),"",INDIRECT("'SorP'!$A$"&amp;MATCH($J10,SorP!$B$1:$B$6230,0))))</f>
        <v>CN-TJ</v>
      </c>
      <c r="U10" s="217"/>
      <c r="V10" s="218">
        <f ca="1">IF(C10="",NA(),MATCH($B10&amp;$C10,'Smelter Look-up'!$J:$J,0))</f>
        <v>83</v>
      </c>
      <c r="W10" s="219"/>
      <c r="X10" s="219">
        <f t="shared" ca="1" si="1"/>
        <v>0</v>
      </c>
      <c r="Y10" s="219"/>
      <c r="Z10" s="219"/>
      <c r="AB10" s="220" t="str">
        <f t="shared" ca="1" si="2"/>
        <v>CobaltTianjin Maolian Science &amp; Technology Co., Ltd.</v>
      </c>
    </row>
    <row r="11" spans="1:34" s="220" customFormat="1" ht="25.5">
      <c r="A11" s="347" t="s">
        <v>12000</v>
      </c>
      <c r="B11" s="191" t="str">
        <f ca="1">IF(LEN(A11)=0,"",INDEX('Smelter Look-up'!$A:$A,MATCH($A11,'Smelter Look-up'!$E:$E,0)))</f>
        <v>Cobalt</v>
      </c>
      <c r="C11" s="197" t="str">
        <f ca="1">IF(LEN(A11)=0,"",INDEX('Smelter Look-up'!$C:$C,MATCH($A11,'Smelter Look-up'!$E:$E,0)))</f>
        <v>Hunan Brunp Recycling Technology Co., Ltd.</v>
      </c>
      <c r="D11" s="191"/>
      <c r="E11" s="191" t="str">
        <f ca="1">IF(ISERROR($V11),"",OFFSET('Smelter Look-up'!$D$4,$V11-4,0)&amp;"")</f>
        <v>CHINA</v>
      </c>
      <c r="F11" s="191" t="str">
        <f ca="1">IF(ISERROR($V11),"",OFFSET('Smelter Look-up'!$E$4,$V11-4,0))</f>
        <v>CID003219</v>
      </c>
      <c r="G11" s="191" t="str">
        <f ca="1">IF(C11=$X$4,"Enter smelter details",IF(ISERROR($V11),"",OFFSET('Smelter Look-up'!$F$4,$V11-4,0)))</f>
        <v>RMI</v>
      </c>
      <c r="H11" s="192">
        <f ca="1">IF(ISERROR($V11),"",OFFSET('Smelter Look-up'!$G$4,$V11-4,0))</f>
        <v>0</v>
      </c>
      <c r="I11" s="193" t="str">
        <f ca="1">IF(ISERROR($V11),"",OFFSET('Smelter Look-up'!$H$4,$V11-4,0))</f>
        <v>Changsha</v>
      </c>
      <c r="J11" s="193" t="str">
        <f ca="1">IF(ISERROR($V11),"",OFFSET('Smelter Look-up'!$I$4,$V11-4,0))</f>
        <v>Hunan Sheng</v>
      </c>
      <c r="K11" s="195"/>
      <c r="L11" s="195"/>
      <c r="M11" s="195"/>
      <c r="N11" s="195"/>
      <c r="O11" s="195"/>
      <c r="P11" s="194"/>
      <c r="Q11" s="196"/>
      <c r="R11" s="191" t="str">
        <f ca="1">IF(ISERROR($V11),"",OFFSET('Smelter Look-up'!$C$4,$V11-4,0)&amp;"")</f>
        <v>Hunan Brunp Recycling Technology Co., Ltd.</v>
      </c>
      <c r="S11" s="200" t="str">
        <f t="shared" ca="1" si="0"/>
        <v>CN</v>
      </c>
      <c r="T11" s="200" t="str">
        <f ca="1">IF(B11="","",IF(ISERROR(MATCH($J11,SorP!$B$1:$B$6230,0)),"",INDIRECT("'SorP'!$A$"&amp;MATCH($J11,SorP!$B$1:$B$6230,0))))</f>
        <v>CN-HN</v>
      </c>
      <c r="U11" s="217"/>
      <c r="V11" s="218">
        <f ca="1">IF(C11="",NA(),MATCH($B11&amp;$C11,'Smelter Look-up'!$J:$J,0))</f>
        <v>23</v>
      </c>
      <c r="W11" s="219"/>
      <c r="X11" s="219">
        <f t="shared" ca="1" si="1"/>
        <v>0</v>
      </c>
      <c r="Y11" s="219"/>
      <c r="Z11" s="219"/>
      <c r="AB11" s="220" t="str">
        <f t="shared" ca="1" si="2"/>
        <v>CobaltHunan Brunp Recycling Technology Co., Ltd.</v>
      </c>
    </row>
    <row r="12" spans="1:34" s="220" customFormat="1" ht="20.25">
      <c r="A12" s="347" t="s">
        <v>12522</v>
      </c>
      <c r="B12" s="191" t="str">
        <f ca="1">IF(LEN(A12)=0,"",INDEX('Smelter Look-up'!$A:$A,MATCH($A12,'Smelter Look-up'!$E:$E,0)))</f>
        <v>Cobalt</v>
      </c>
      <c r="C12" s="197" t="str">
        <f ca="1">IF(LEN(A12)=0,"",INDEX('Smelter Look-up'!$C:$C,MATCH($A12,'Smelter Look-up'!$E:$E,0)))</f>
        <v>Zhejiang Huayou Cobalt Company Limited</v>
      </c>
      <c r="D12" s="191"/>
      <c r="E12" s="191" t="str">
        <f ca="1">IF(ISERROR($V12),"",OFFSET('Smelter Look-up'!$D$4,$V12-4,0)&amp;"")</f>
        <v>CHINA</v>
      </c>
      <c r="F12" s="191" t="str">
        <f ca="1">IF(ISERROR($V12),"",OFFSET('Smelter Look-up'!$E$4,$V12-4,0))</f>
        <v>CID003225</v>
      </c>
      <c r="G12" s="191" t="str">
        <f ca="1">IF(C12=$X$4,"Enter smelter details",IF(ISERROR($V12),"",OFFSET('Smelter Look-up'!$F$4,$V12-4,0)))</f>
        <v>RMI</v>
      </c>
      <c r="H12" s="192">
        <f ca="1">IF(ISERROR($V12),"",OFFSET('Smelter Look-up'!$G$4,$V12-4,0))</f>
        <v>0</v>
      </c>
      <c r="I12" s="193" t="str">
        <f ca="1">IF(ISERROR($V12),"",OFFSET('Smelter Look-up'!$H$4,$V12-4,0))</f>
        <v>Tongxiang</v>
      </c>
      <c r="J12" s="193" t="str">
        <f ca="1">IF(ISERROR($V12),"",OFFSET('Smelter Look-up'!$I$4,$V12-4,0))</f>
        <v>Zhejiang Sheng</v>
      </c>
      <c r="K12" s="195"/>
      <c r="L12" s="195"/>
      <c r="M12" s="195"/>
      <c r="N12" s="195"/>
      <c r="O12" s="195"/>
      <c r="P12" s="194"/>
      <c r="Q12" s="196"/>
      <c r="R12" s="191" t="str">
        <f ca="1">IF(ISERROR($V12),"",OFFSET('Smelter Look-up'!$C$4,$V12-4,0)&amp;"")</f>
        <v>Zhejiang Huayou Cobalt Company Limited</v>
      </c>
      <c r="S12" s="200" t="str">
        <f t="shared" ca="1" si="0"/>
        <v>CN</v>
      </c>
      <c r="T12" s="200" t="str">
        <f ca="1">IF(B12="","",IF(ISERROR(MATCH($J12,SorP!$B$1:$B$6230,0)),"",INDIRECT("'SorP'!$A$"&amp;MATCH($J12,SorP!$B$1:$B$6230,0))))</f>
        <v>CN-ZJ</v>
      </c>
      <c r="U12" s="217"/>
      <c r="V12" s="218">
        <f ca="1">IF(C12="",NA(),MATCH($B12&amp;$C12,'Smelter Look-up'!$J:$J,0))</f>
        <v>90</v>
      </c>
      <c r="W12" s="219"/>
      <c r="X12" s="219">
        <f t="shared" ca="1" si="1"/>
        <v>0</v>
      </c>
      <c r="Y12" s="219"/>
      <c r="Z12" s="219"/>
      <c r="AB12" s="220" t="str">
        <f t="shared" ca="1" si="2"/>
        <v>CobaltZhejiang Huayou Cobalt Company Limited</v>
      </c>
    </row>
    <row r="13" spans="1:34" s="220" customFormat="1" ht="25.5">
      <c r="A13" s="347" t="s">
        <v>12253</v>
      </c>
      <c r="B13" s="191" t="str">
        <f ca="1">IF(LEN(A13)=0,"",INDEX('Smelter Look-up'!$A:$A,MATCH($A13,'Smelter Look-up'!$E:$E,0)))</f>
        <v>Cobalt</v>
      </c>
      <c r="C13" s="197" t="str">
        <f ca="1">IF(LEN(A13)=0,"",INDEX('Smelter Look-up'!$C:$C,MATCH($A13,'Smelter Look-up'!$E:$E,0)))</f>
        <v>Umicore Finland Oy</v>
      </c>
      <c r="D13" s="191"/>
      <c r="E13" s="191" t="str">
        <f ca="1">IF(ISERROR($V13),"",OFFSET('Smelter Look-up'!$D$4,$V13-4,0)&amp;"")</f>
        <v>FINLAND</v>
      </c>
      <c r="F13" s="191" t="str">
        <f ca="1">IF(ISERROR($V13),"",OFFSET('Smelter Look-up'!$E$4,$V13-4,0))</f>
        <v>CID003226</v>
      </c>
      <c r="G13" s="191" t="str">
        <f ca="1">IF(C13=$X$4,"Enter smelter details",IF(ISERROR($V13),"",OFFSET('Smelter Look-up'!$F$4,$V13-4,0)))</f>
        <v>RMI</v>
      </c>
      <c r="H13" s="192">
        <f ca="1">IF(ISERROR($V13),"",OFFSET('Smelter Look-up'!$G$4,$V13-4,0))</f>
        <v>0</v>
      </c>
      <c r="I13" s="193" t="str">
        <f ca="1">IF(ISERROR($V13),"",OFFSET('Smelter Look-up'!$H$4,$V13-4,0))</f>
        <v>Kokkola</v>
      </c>
      <c r="J13" s="193" t="str">
        <f ca="1">IF(ISERROR($V13),"",OFFSET('Smelter Look-up'!$I$4,$V13-4,0))</f>
        <v>Mellersta Österbotten</v>
      </c>
      <c r="K13" s="195"/>
      <c r="L13" s="195"/>
      <c r="M13" s="195"/>
      <c r="N13" s="195"/>
      <c r="O13" s="195"/>
      <c r="P13" s="194"/>
      <c r="Q13" s="196"/>
      <c r="R13" s="191" t="str">
        <f ca="1">IF(ISERROR($V13),"",OFFSET('Smelter Look-up'!$C$4,$V13-4,0)&amp;"")</f>
        <v>Umicore Finland Oy</v>
      </c>
      <c r="S13" s="200" t="str">
        <f t="shared" ca="1" si="0"/>
        <v>FI</v>
      </c>
      <c r="T13" s="200" t="str">
        <f ca="1">IF(B13="","",IF(ISERROR(MATCH($J13,SorP!$B$1:$B$6230,0)),"",INDIRECT("'SorP'!$A$"&amp;MATCH($J13,SorP!$B$1:$B$6230,0))))</f>
        <v>FI-07</v>
      </c>
      <c r="U13" s="217"/>
      <c r="V13" s="218">
        <f ca="1">IF(C13="",NA(),MATCH($B13&amp;$C13,'Smelter Look-up'!$J:$J,0))</f>
        <v>84</v>
      </c>
      <c r="W13" s="219"/>
      <c r="X13" s="219">
        <f t="shared" ca="1" si="1"/>
        <v>0</v>
      </c>
      <c r="Y13" s="219"/>
      <c r="Z13" s="219"/>
      <c r="AB13" s="220" t="str">
        <f t="shared" ca="1" si="2"/>
        <v>CobaltUmicore Finland Oy</v>
      </c>
    </row>
    <row r="14" spans="1:34" s="220" customFormat="1" ht="20.25">
      <c r="A14" s="347" t="s">
        <v>12001</v>
      </c>
      <c r="B14" s="191" t="str">
        <f ca="1">IF(LEN(A14)=0,"",INDEX('Smelter Look-up'!$A:$A,MATCH($A14,'Smelter Look-up'!$E:$E,0)))</f>
        <v>Cobalt</v>
      </c>
      <c r="C14" s="197" t="str">
        <f ca="1">IF(LEN(A14)=0,"",INDEX('Smelter Look-up'!$C:$C,MATCH($A14,'Smelter Look-up'!$E:$E,0)))</f>
        <v>Gangzhou Yi Hao Umicore Industry Co.</v>
      </c>
      <c r="D14" s="191"/>
      <c r="E14" s="191" t="str">
        <f ca="1">IF(ISERROR($V14),"",OFFSET('Smelter Look-up'!$D$4,$V14-4,0)&amp;"")</f>
        <v>CHINA</v>
      </c>
      <c r="F14" s="191" t="str">
        <f ca="1">IF(ISERROR($V14),"",OFFSET('Smelter Look-up'!$E$4,$V14-4,0))</f>
        <v>CID003227</v>
      </c>
      <c r="G14" s="191" t="str">
        <f ca="1">IF(C14=$X$4,"Enter smelter details",IF(ISERROR($V14),"",OFFSET('Smelter Look-up'!$F$4,$V14-4,0)))</f>
        <v>RMI</v>
      </c>
      <c r="H14" s="192">
        <f ca="1">IF(ISERROR($V14),"",OFFSET('Smelter Look-up'!$G$4,$V14-4,0))</f>
        <v>0</v>
      </c>
      <c r="I14" s="193" t="str">
        <f ca="1">IF(ISERROR($V14),"",OFFSET('Smelter Look-up'!$H$4,$V14-4,0))</f>
        <v>Ganzhou</v>
      </c>
      <c r="J14" s="193" t="str">
        <f ca="1">IF(ISERROR($V14),"",OFFSET('Smelter Look-up'!$I$4,$V14-4,0))</f>
        <v>Jiangxi Sheng</v>
      </c>
      <c r="K14" s="195"/>
      <c r="L14" s="195"/>
      <c r="M14" s="195"/>
      <c r="N14" s="195"/>
      <c r="O14" s="195"/>
      <c r="P14" s="194"/>
      <c r="Q14" s="196"/>
      <c r="R14" s="191" t="str">
        <f ca="1">IF(ISERROR($V14),"",OFFSET('Smelter Look-up'!$C$4,$V14-4,0)&amp;"")</f>
        <v>Gangzhou Yi Hao Umicore Industry Co.</v>
      </c>
      <c r="S14" s="200" t="str">
        <f t="shared" ca="1" si="0"/>
        <v>CN</v>
      </c>
      <c r="T14" s="200" t="str">
        <f ca="1">IF(B14="","",IF(ISERROR(MATCH($J14,SorP!$B$1:$B$6230,0)),"",INDIRECT("'SorP'!$A$"&amp;MATCH($J14,SorP!$B$1:$B$6230,0))))</f>
        <v>CN-JX</v>
      </c>
      <c r="U14" s="217"/>
      <c r="V14" s="218">
        <f ca="1">IF(C14="",NA(),MATCH($B14&amp;$C14,'Smelter Look-up'!$J:$J,0))</f>
        <v>16</v>
      </c>
      <c r="W14" s="219"/>
      <c r="X14" s="219">
        <f t="shared" ca="1" si="1"/>
        <v>0</v>
      </c>
      <c r="Y14" s="219"/>
      <c r="Z14" s="219"/>
      <c r="AB14" s="220" t="str">
        <f t="shared" ca="1" si="2"/>
        <v>CobaltGangzhou Yi Hao Umicore Industry Co.</v>
      </c>
    </row>
    <row r="15" spans="1:34" s="220" customFormat="1" ht="20.25">
      <c r="A15" s="347" t="s">
        <v>12002</v>
      </c>
      <c r="B15" s="191" t="str">
        <f ca="1">IF(LEN(A15)=0,"",INDEX('Smelter Look-up'!$A:$A,MATCH($A15,'Smelter Look-up'!$E:$E,0)))</f>
        <v>Cobalt</v>
      </c>
      <c r="C15" s="197" t="str">
        <f ca="1">IF(LEN(A15)=0,"",INDEX('Smelter Look-up'!$C:$C,MATCH($A15,'Smelter Look-up'!$E:$E,0)))</f>
        <v>Umicore Olen</v>
      </c>
      <c r="D15" s="191"/>
      <c r="E15" s="191" t="str">
        <f ca="1">IF(ISERROR($V15),"",OFFSET('Smelter Look-up'!$D$4,$V15-4,0)&amp;"")</f>
        <v>BELGIUM</v>
      </c>
      <c r="F15" s="191" t="str">
        <f ca="1">IF(ISERROR($V15),"",OFFSET('Smelter Look-up'!$E$4,$V15-4,0))</f>
        <v>CID003228</v>
      </c>
      <c r="G15" s="191" t="str">
        <f ca="1">IF(C15=$X$4,"Enter smelter details",IF(ISERROR($V15),"",OFFSET('Smelter Look-up'!$F$4,$V15-4,0)))</f>
        <v>RMI</v>
      </c>
      <c r="H15" s="192">
        <f ca="1">IF(ISERROR($V15),"",OFFSET('Smelter Look-up'!$G$4,$V15-4,0))</f>
        <v>0</v>
      </c>
      <c r="I15" s="193" t="str">
        <f ca="1">IF(ISERROR($V15),"",OFFSET('Smelter Look-up'!$H$4,$V15-4,0))</f>
        <v>Olen</v>
      </c>
      <c r="J15" s="193" t="str">
        <f ca="1">IF(ISERROR($V15),"",OFFSET('Smelter Look-up'!$I$4,$V15-4,0))</f>
        <v>Antwerpen</v>
      </c>
      <c r="K15" s="195"/>
      <c r="L15" s="195"/>
      <c r="M15" s="195"/>
      <c r="N15" s="195"/>
      <c r="O15" s="195"/>
      <c r="P15" s="194"/>
      <c r="Q15" s="196"/>
      <c r="R15" s="191" t="str">
        <f ca="1">IF(ISERROR($V15),"",OFFSET('Smelter Look-up'!$C$4,$V15-4,0)&amp;"")</f>
        <v>Umicore Olen</v>
      </c>
      <c r="S15" s="200" t="str">
        <f t="shared" ca="1" si="0"/>
        <v>BE</v>
      </c>
      <c r="T15" s="200" t="str">
        <f ca="1">IF(B15="","",IF(ISERROR(MATCH($J15,SorP!$B$1:$B$6230,0)),"",INDIRECT("'SorP'!$A$"&amp;MATCH($J15,SorP!$B$1:$B$6230,0))))</f>
        <v>BE-VAN</v>
      </c>
      <c r="U15" s="217"/>
      <c r="V15" s="218">
        <f ca="1">IF(C15="",NA(),MATCH($B15&amp;$C15,'Smelter Look-up'!$J:$J,0))</f>
        <v>85</v>
      </c>
      <c r="W15" s="219"/>
      <c r="X15" s="219">
        <f t="shared" ca="1" si="1"/>
        <v>0</v>
      </c>
      <c r="Y15" s="219"/>
      <c r="Z15" s="219"/>
      <c r="AB15" s="220" t="str">
        <f t="shared" ca="1" si="2"/>
        <v>CobaltUmicore Olen</v>
      </c>
    </row>
    <row r="16" spans="1:34" s="220" customFormat="1" ht="20.25">
      <c r="A16" s="347" t="s">
        <v>13808</v>
      </c>
      <c r="B16" s="191" t="str">
        <f ca="1">IF(LEN(A16)=0,"",INDEX('Smelter Look-up'!$A:$A,MATCH($A16,'Smelter Look-up'!$E:$E,0)))</f>
        <v>Cobalt</v>
      </c>
      <c r="C16" s="197" t="str">
        <f ca="1">IF(LEN(A16)=0,"",INDEX('Smelter Look-up'!$C:$C,MATCH($A16,'Smelter Look-up'!$E:$E,0)))</f>
        <v>Dynatec Madagascar Company</v>
      </c>
      <c r="D16" s="191"/>
      <c r="E16" s="191" t="str">
        <f ca="1">IF(ISERROR($V16),"",OFFSET('Smelter Look-up'!$D$4,$V16-4,0)&amp;"")</f>
        <v>MADAGASCAR</v>
      </c>
      <c r="F16" s="191" t="str">
        <f ca="1">IF(ISERROR($V16),"",OFFSET('Smelter Look-up'!$E$4,$V16-4,0))</f>
        <v>CID003232</v>
      </c>
      <c r="G16" s="191" t="str">
        <f ca="1">IF(C16=$X$4,"Enter smelter details",IF(ISERROR($V16),"",OFFSET('Smelter Look-up'!$F$4,$V16-4,0)))</f>
        <v>RMI</v>
      </c>
      <c r="H16" s="192">
        <f ca="1">IF(ISERROR($V16),"",OFFSET('Smelter Look-up'!$G$4,$V16-4,0))</f>
        <v>0</v>
      </c>
      <c r="I16" s="193" t="str">
        <f ca="1">IF(ISERROR($V16),"",OFFSET('Smelter Look-up'!$H$4,$V16-4,0))</f>
        <v>Toamasina</v>
      </c>
      <c r="J16" s="193" t="str">
        <f ca="1">IF(ISERROR($V16),"",OFFSET('Smelter Look-up'!$I$4,$V16-4,0))</f>
        <v>Toamasina</v>
      </c>
      <c r="K16" s="195"/>
      <c r="L16" s="195"/>
      <c r="M16" s="195"/>
      <c r="N16" s="195"/>
      <c r="O16" s="195"/>
      <c r="P16" s="194"/>
      <c r="Q16" s="196"/>
      <c r="R16" s="191" t="str">
        <f ca="1">IF(ISERROR($V16),"",OFFSET('Smelter Look-up'!$C$4,$V16-4,0)&amp;"")</f>
        <v>Dynatec Madagascar Company</v>
      </c>
      <c r="S16" s="200" t="str">
        <f t="shared" ca="1" si="0"/>
        <v>MG</v>
      </c>
      <c r="T16" s="200" t="str">
        <f ca="1">IF(B16="","",IF(ISERROR(MATCH($J16,SorP!$B$1:$B$6230,0)),"",INDIRECT("'SorP'!$A$"&amp;MATCH($J16,SorP!$B$1:$B$6230,0))))</f>
        <v>MG-A</v>
      </c>
      <c r="U16" s="217"/>
      <c r="V16" s="218">
        <f ca="1">IF(C16="",NA(),MATCH($B16&amp;$C16,'Smelter Look-up'!$J:$J,0))</f>
        <v>12</v>
      </c>
      <c r="W16" s="219"/>
      <c r="X16" s="219">
        <f t="shared" ca="1" si="1"/>
        <v>0</v>
      </c>
      <c r="Y16" s="219"/>
      <c r="Z16" s="219"/>
      <c r="AB16" s="220" t="str">
        <f t="shared" ca="1" si="2"/>
        <v>CobaltDynatec Madagascar Company</v>
      </c>
    </row>
    <row r="17" spans="1:28" s="220" customFormat="1" ht="25.5">
      <c r="A17" s="347" t="s">
        <v>13817</v>
      </c>
      <c r="B17" s="191" t="str">
        <f ca="1">IF(LEN(A17)=0,"",INDEX('Smelter Look-up'!$A:$A,MATCH($A17,'Smelter Look-up'!$E:$E,0)))</f>
        <v>Cobalt</v>
      </c>
      <c r="C17" s="197" t="str">
        <f ca="1">IF(LEN(A17)=0,"",INDEX('Smelter Look-up'!$C:$C,MATCH($A17,'Smelter Look-up'!$E:$E,0)))</f>
        <v>JSC Kolskaya Mining and Metallurgical Company (Kola MMC)</v>
      </c>
      <c r="D17" s="191"/>
      <c r="E17" s="191" t="str">
        <f ca="1">IF(ISERROR($V17),"",OFFSET('Smelter Look-up'!$D$4,$V17-4,0)&amp;"")</f>
        <v>RUSSIAN FEDERATION</v>
      </c>
      <c r="F17" s="191" t="str">
        <f ca="1">IF(ISERROR($V17),"",OFFSET('Smelter Look-up'!$E$4,$V17-4,0))</f>
        <v>CID003233</v>
      </c>
      <c r="G17" s="191" t="str">
        <f ca="1">IF(C17=$X$4,"Enter smelter details",IF(ISERROR($V17),"",OFFSET('Smelter Look-up'!$F$4,$V17-4,0)))</f>
        <v>RMI</v>
      </c>
      <c r="H17" s="192">
        <f ca="1">IF(ISERROR($V17),"",OFFSET('Smelter Look-up'!$G$4,$V17-4,0))</f>
        <v>0</v>
      </c>
      <c r="I17" s="193" t="str">
        <f ca="1">IF(ISERROR($V17),"",OFFSET('Smelter Look-up'!$H$4,$V17-4,0))</f>
        <v>Monchegorsk</v>
      </c>
      <c r="J17" s="193" t="str">
        <f ca="1">IF(ISERROR($V17),"",OFFSET('Smelter Look-up'!$I$4,$V17-4,0))</f>
        <v>Murmanskaya oblast'</v>
      </c>
      <c r="K17" s="195"/>
      <c r="L17" s="195"/>
      <c r="M17" s="195"/>
      <c r="N17" s="195"/>
      <c r="O17" s="195"/>
      <c r="P17" s="194"/>
      <c r="Q17" s="196"/>
      <c r="R17" s="191" t="str">
        <f ca="1">IF(ISERROR($V17),"",OFFSET('Smelter Look-up'!$C$4,$V17-4,0)&amp;"")</f>
        <v>JSC Kolskaya Mining and Metallurgical Company (Kola MMC)</v>
      </c>
      <c r="S17" s="200" t="str">
        <f t="shared" ca="1" si="0"/>
        <v>RU</v>
      </c>
      <c r="T17" s="200" t="str">
        <f ca="1">IF(B17="","",IF(ISERROR(MATCH($J17,SorP!$B$1:$B$6230,0)),"",INDIRECT("'SorP'!$A$"&amp;MATCH($J17,SorP!$B$1:$B$6230,0))))</f>
        <v>RU-MUR</v>
      </c>
      <c r="U17" s="217"/>
      <c r="V17" s="218">
        <f ca="1">IF(C17="",NA(),MATCH($B17&amp;$C17,'Smelter Look-up'!$J:$J,0))</f>
        <v>36</v>
      </c>
      <c r="W17" s="219"/>
      <c r="X17" s="219">
        <f t="shared" ca="1" si="1"/>
        <v>0</v>
      </c>
      <c r="Y17" s="219"/>
      <c r="Z17" s="219"/>
      <c r="AB17" s="220" t="str">
        <f t="shared" ca="1" si="2"/>
        <v>CobaltJSC Kolskaya Mining and Metallurgical Company (Kola MMC)</v>
      </c>
    </row>
    <row r="18" spans="1:28" s="220" customFormat="1" ht="20.25">
      <c r="A18" s="347" t="s">
        <v>12521</v>
      </c>
      <c r="B18" s="191" t="str">
        <f ca="1">IF(LEN(A18)=0,"",INDEX('Smelter Look-up'!$A:$A,MATCH($A18,'Smelter Look-up'!$E:$E,0)))</f>
        <v>Cobalt</v>
      </c>
      <c r="C18" s="197" t="str">
        <f ca="1">IF(LEN(A18)=0,"",INDEX('Smelter Look-up'!$C:$C,MATCH($A18,'Smelter Look-up'!$E:$E,0)))</f>
        <v>Fort Saskatchewan Metals Facility</v>
      </c>
      <c r="D18" s="191"/>
      <c r="E18" s="191" t="str">
        <f ca="1">IF(ISERROR($V18),"",OFFSET('Smelter Look-up'!$D$4,$V18-4,0)&amp;"")</f>
        <v>CANADA</v>
      </c>
      <c r="F18" s="191" t="str">
        <f ca="1">IF(ISERROR($V18),"",OFFSET('Smelter Look-up'!$E$4,$V18-4,0))</f>
        <v>CID003242</v>
      </c>
      <c r="G18" s="191" t="str">
        <f ca="1">IF(C18=$X$4,"Enter smelter details",IF(ISERROR($V18),"",OFFSET('Smelter Look-up'!$F$4,$V18-4,0)))</f>
        <v>RMI</v>
      </c>
      <c r="H18" s="192">
        <f ca="1">IF(ISERROR($V18),"",OFFSET('Smelter Look-up'!$G$4,$V18-4,0))</f>
        <v>0</v>
      </c>
      <c r="I18" s="193" t="str">
        <f ca="1">IF(ISERROR($V18),"",OFFSET('Smelter Look-up'!$H$4,$V18-4,0))</f>
        <v>Toronto</v>
      </c>
      <c r="J18" s="193" t="str">
        <f ca="1">IF(ISERROR($V18),"",OFFSET('Smelter Look-up'!$I$4,$V18-4,0))</f>
        <v>Ontario</v>
      </c>
      <c r="K18" s="195"/>
      <c r="L18" s="195"/>
      <c r="M18" s="195"/>
      <c r="N18" s="195"/>
      <c r="O18" s="195"/>
      <c r="P18" s="194"/>
      <c r="Q18" s="196"/>
      <c r="R18" s="191" t="str">
        <f ca="1">IF(ISERROR($V18),"",OFFSET('Smelter Look-up'!$C$4,$V18-4,0)&amp;"")</f>
        <v>Fort Saskatchewan Metals Facility</v>
      </c>
      <c r="S18" s="200" t="str">
        <f t="shared" ca="1" si="0"/>
        <v>CA</v>
      </c>
      <c r="T18" s="200" t="str">
        <f ca="1">IF(B18="","",IF(ISERROR(MATCH($J18,SorP!$B$1:$B$6230,0)),"",INDIRECT("'SorP'!$A$"&amp;MATCH($J18,SorP!$B$1:$B$6230,0))))</f>
        <v>CA-ON</v>
      </c>
      <c r="U18" s="217"/>
      <c r="V18" s="218">
        <f ca="1">IF(C18="",NA(),MATCH($B18&amp;$C18,'Smelter Look-up'!$J:$J,0))</f>
        <v>14</v>
      </c>
      <c r="W18" s="219"/>
      <c r="X18" s="219">
        <f t="shared" ca="1" si="1"/>
        <v>0</v>
      </c>
      <c r="Y18" s="219"/>
      <c r="Z18" s="219"/>
      <c r="AB18" s="220" t="str">
        <f t="shared" ca="1" si="2"/>
        <v>CobaltFort Saskatchewan Metals Facility</v>
      </c>
    </row>
    <row r="19" spans="1:28" s="220" customFormat="1" ht="25.5">
      <c r="A19" s="347" t="s">
        <v>12520</v>
      </c>
      <c r="B19" s="191" t="str">
        <f ca="1">IF(LEN(A19)=0,"",INDEX('Smelter Look-up'!$A:$A,MATCH($A19,'Smelter Look-up'!$E:$E,0)))</f>
        <v>Cobalt</v>
      </c>
      <c r="C19" s="197" t="str">
        <f ca="1">IF(LEN(A19)=0,"",INDEX('Smelter Look-up'!$C:$C,MATCH($A19,'Smelter Look-up'!$E:$E,0)))</f>
        <v>Quzhou Huayou Cobalt New Material Co., Ltd.</v>
      </c>
      <c r="D19" s="191"/>
      <c r="E19" s="191" t="str">
        <f ca="1">IF(ISERROR($V19),"",OFFSET('Smelter Look-up'!$D$4,$V19-4,0)&amp;"")</f>
        <v>CHINA</v>
      </c>
      <c r="F19" s="191" t="str">
        <f ca="1">IF(ISERROR($V19),"",OFFSET('Smelter Look-up'!$E$4,$V19-4,0))</f>
        <v>CID003255</v>
      </c>
      <c r="G19" s="191" t="str">
        <f ca="1">IF(C19=$X$4,"Enter smelter details",IF(ISERROR($V19),"",OFFSET('Smelter Look-up'!$F$4,$V19-4,0)))</f>
        <v>RMI</v>
      </c>
      <c r="H19" s="192">
        <f ca="1">IF(ISERROR($V19),"",OFFSET('Smelter Look-up'!$G$4,$V19-4,0))</f>
        <v>0</v>
      </c>
      <c r="I19" s="193" t="str">
        <f ca="1">IF(ISERROR($V19),"",OFFSET('Smelter Look-up'!$H$4,$V19-4,0))</f>
        <v>Quzhou</v>
      </c>
      <c r="J19" s="193" t="str">
        <f ca="1">IF(ISERROR($V19),"",OFFSET('Smelter Look-up'!$I$4,$V19-4,0))</f>
        <v>Zhejiang Sheng</v>
      </c>
      <c r="K19" s="195"/>
      <c r="L19" s="195"/>
      <c r="M19" s="195"/>
      <c r="N19" s="195"/>
      <c r="O19" s="195"/>
      <c r="P19" s="194"/>
      <c r="Q19" s="196"/>
      <c r="R19" s="191" t="str">
        <f ca="1">IF(ISERROR($V19),"",OFFSET('Smelter Look-up'!$C$4,$V19-4,0)&amp;"")</f>
        <v>Quzhou Huayou Cobalt New Material Co., Ltd.</v>
      </c>
      <c r="S19" s="200" t="str">
        <f t="shared" ca="1" si="0"/>
        <v>CN</v>
      </c>
      <c r="T19" s="200" t="str">
        <f ca="1">IF(B19="","",IF(ISERROR(MATCH($J19,SorP!$B$1:$B$6230,0)),"",INDIRECT("'SorP'!$A$"&amp;MATCH($J19,SorP!$B$1:$B$6230,0))))</f>
        <v>CN-ZJ</v>
      </c>
      <c r="U19" s="217"/>
      <c r="V19" s="218">
        <f ca="1">IF(C19="",NA(),MATCH($B19&amp;$C19,'Smelter Look-up'!$J:$J,0))</f>
        <v>70</v>
      </c>
      <c r="W19" s="219"/>
      <c r="X19" s="219">
        <f t="shared" ca="1" si="1"/>
        <v>0</v>
      </c>
      <c r="Y19" s="219"/>
      <c r="Z19" s="219"/>
      <c r="AB19" s="220" t="str">
        <f t="shared" ca="1" si="2"/>
        <v>CobaltQuzhou Huayou Cobalt New Material Co., Ltd.</v>
      </c>
    </row>
    <row r="20" spans="1:28" s="220" customFormat="1" ht="20.25">
      <c r="A20" s="347" t="s">
        <v>13821</v>
      </c>
      <c r="B20" s="191" t="str">
        <f ca="1">IF(LEN(A20)=0,"",INDEX('Smelter Look-up'!$A:$A,MATCH($A20,'Smelter Look-up'!$E:$E,0)))</f>
        <v>Cobalt</v>
      </c>
      <c r="C20" s="197" t="str">
        <f ca="1">IF(LEN(A20)=0,"",INDEX('Smelter Look-up'!$C:$C,MATCH($A20,'Smelter Look-up'!$E:$E,0)))</f>
        <v>Sumitomo Metal Mining</v>
      </c>
      <c r="D20" s="191"/>
      <c r="E20" s="191" t="str">
        <f ca="1">IF(ISERROR($V20),"",OFFSET('Smelter Look-up'!$D$4,$V20-4,0)&amp;"")</f>
        <v>JAPAN</v>
      </c>
      <c r="F20" s="191" t="str">
        <f ca="1">IF(ISERROR($V20),"",OFFSET('Smelter Look-up'!$E$4,$V20-4,0))</f>
        <v>CID003278</v>
      </c>
      <c r="G20" s="191" t="str">
        <f ca="1">IF(C20=$X$4,"Enter smelter details",IF(ISERROR($V20),"",OFFSET('Smelter Look-up'!$F$4,$V20-4,0)))</f>
        <v>RMI</v>
      </c>
      <c r="H20" s="192">
        <f ca="1">IF(ISERROR($V20),"",OFFSET('Smelter Look-up'!$G$4,$V20-4,0))</f>
        <v>0</v>
      </c>
      <c r="I20" s="193" t="str">
        <f ca="1">IF(ISERROR($V20),"",OFFSET('Smelter Look-up'!$H$4,$V20-4,0))</f>
        <v>Tokyo</v>
      </c>
      <c r="J20" s="193" t="str">
        <f ca="1">IF(ISERROR($V20),"",OFFSET('Smelter Look-up'!$I$4,$V20-4,0))</f>
        <v>Tokyo</v>
      </c>
      <c r="K20" s="195"/>
      <c r="L20" s="195"/>
      <c r="M20" s="195"/>
      <c r="N20" s="195"/>
      <c r="O20" s="195"/>
      <c r="P20" s="194"/>
      <c r="Q20" s="196"/>
      <c r="R20" s="191" t="str">
        <f ca="1">IF(ISERROR($V20),"",OFFSET('Smelter Look-up'!$C$4,$V20-4,0)&amp;"")</f>
        <v>Sumitomo Metal Mining</v>
      </c>
      <c r="S20" s="200" t="str">
        <f t="shared" ca="1" si="0"/>
        <v>JP</v>
      </c>
      <c r="T20" s="200" t="str">
        <f ca="1">IF(B20="","",IF(ISERROR(MATCH($J20,SorP!$B$1:$B$6230,0)),"",INDIRECT("'SorP'!$A$"&amp;MATCH($J20,SorP!$B$1:$B$6230,0))))</f>
        <v>JP-13</v>
      </c>
      <c r="U20" s="217"/>
      <c r="V20" s="218">
        <f ca="1">IF(C20="",NA(),MATCH($B20&amp;$C20,'Smelter Look-up'!$J:$J,0))</f>
        <v>77</v>
      </c>
      <c r="W20" s="219"/>
      <c r="X20" s="219">
        <f t="shared" ca="1" si="1"/>
        <v>0</v>
      </c>
      <c r="Y20" s="219"/>
      <c r="Z20" s="219"/>
      <c r="AB20" s="220" t="str">
        <f t="shared" ca="1" si="2"/>
        <v>CobaltSumitomo Metal Mining</v>
      </c>
    </row>
    <row r="21" spans="1:28" s="220" customFormat="1" ht="20.25">
      <c r="A21" s="347" t="s">
        <v>12787</v>
      </c>
      <c r="B21" s="191" t="str">
        <f ca="1">IF(LEN(A21)=0,"",INDEX('Smelter Look-up'!$A:$A,MATCH($A21,'Smelter Look-up'!$E:$E,0)))</f>
        <v>Cobalt</v>
      </c>
      <c r="C21" s="197" t="str">
        <f ca="1">IF(LEN(A21)=0,"",INDEX('Smelter Look-up'!$C:$C,MATCH($A21,'Smelter Look-up'!$E:$E,0)))</f>
        <v>Compagnie de Tifnout Tiranimine</v>
      </c>
      <c r="D21" s="191"/>
      <c r="E21" s="191" t="str">
        <f ca="1">IF(ISERROR($V21),"",OFFSET('Smelter Look-up'!$D$4,$V21-4,0)&amp;"")</f>
        <v>MOROCCO</v>
      </c>
      <c r="F21" s="191" t="str">
        <f ca="1">IF(ISERROR($V21),"",OFFSET('Smelter Look-up'!$E$4,$V21-4,0))</f>
        <v>CID003280</v>
      </c>
      <c r="G21" s="191" t="str">
        <f ca="1">IF(C21=$X$4,"Enter smelter details",IF(ISERROR($V21),"",OFFSET('Smelter Look-up'!$F$4,$V21-4,0)))</f>
        <v>RMI</v>
      </c>
      <c r="H21" s="192">
        <f ca="1">IF(ISERROR($V21),"",OFFSET('Smelter Look-up'!$G$4,$V21-4,0))</f>
        <v>0</v>
      </c>
      <c r="I21" s="193" t="str">
        <f ca="1">IF(ISERROR($V21),"",OFFSET('Smelter Look-up'!$H$4,$V21-4,0))</f>
        <v>Marrakech</v>
      </c>
      <c r="J21" s="193" t="str">
        <f ca="1">IF(ISERROR($V21),"",OFFSET('Smelter Look-up'!$I$4,$V21-4,0))</f>
        <v>Marrakech-Safi</v>
      </c>
      <c r="K21" s="195"/>
      <c r="L21" s="195"/>
      <c r="M21" s="195"/>
      <c r="N21" s="195"/>
      <c r="O21" s="195"/>
      <c r="P21" s="194"/>
      <c r="Q21" s="196"/>
      <c r="R21" s="191" t="str">
        <f ca="1">IF(ISERROR($V21),"",OFFSET('Smelter Look-up'!$C$4,$V21-4,0)&amp;"")</f>
        <v>Compagnie de Tifnout Tiranimine</v>
      </c>
      <c r="S21" s="200" t="str">
        <f t="shared" ca="1" si="0"/>
        <v>MA</v>
      </c>
      <c r="T21" s="200" t="str">
        <f ca="1">IF(B21="","",IF(ISERROR(MATCH($J21,SorP!$B$1:$B$6230,0)),"",INDIRECT("'SorP'!$A$"&amp;MATCH($J21,SorP!$B$1:$B$6230,0))))</f>
        <v>MA-07</v>
      </c>
      <c r="U21" s="217"/>
      <c r="V21" s="218">
        <f ca="1">IF(C21="",NA(),MATCH($B21&amp;$C21,'Smelter Look-up'!$J:$J,0))</f>
        <v>8</v>
      </c>
      <c r="W21" s="219"/>
      <c r="X21" s="219">
        <f t="shared" ca="1" si="1"/>
        <v>0</v>
      </c>
      <c r="Y21" s="219"/>
      <c r="Z21" s="219"/>
      <c r="AB21" s="220" t="str">
        <f t="shared" ca="1" si="2"/>
        <v>CobaltCompagnie de Tifnout Tiranimine</v>
      </c>
    </row>
    <row r="22" spans="1:28" s="220" customFormat="1" ht="25.5">
      <c r="A22" s="347" t="s">
        <v>12512</v>
      </c>
      <c r="B22" s="191" t="str">
        <f ca="1">IF(LEN(A22)=0,"",INDEX('Smelter Look-up'!$A:$A,MATCH($A22,'Smelter Look-up'!$E:$E,0)))</f>
        <v>Cobalt</v>
      </c>
      <c r="C22" s="197" t="str">
        <f ca="1">IF(LEN(A22)=0,"",INDEX('Smelter Look-up'!$C:$C,MATCH($A22,'Smelter Look-up'!$E:$E,0)))</f>
        <v>Guangdong Jiana Energy Technology Co., Ltd.</v>
      </c>
      <c r="D22" s="191"/>
      <c r="E22" s="191" t="str">
        <f ca="1">IF(ISERROR($V22),"",OFFSET('Smelter Look-up'!$D$4,$V22-4,0)&amp;"")</f>
        <v>CHINA</v>
      </c>
      <c r="F22" s="191" t="str">
        <f ca="1">IF(ISERROR($V22),"",OFFSET('Smelter Look-up'!$E$4,$V22-4,0))</f>
        <v>CID003291</v>
      </c>
      <c r="G22" s="191" t="str">
        <f ca="1">IF(C22=$X$4,"Enter smelter details",IF(ISERROR($V22),"",OFFSET('Smelter Look-up'!$F$4,$V22-4,0)))</f>
        <v>RMI</v>
      </c>
      <c r="H22" s="192">
        <f ca="1">IF(ISERROR($V22),"",OFFSET('Smelter Look-up'!$G$4,$V22-4,0))</f>
        <v>0</v>
      </c>
      <c r="I22" s="193" t="str">
        <f ca="1">IF(ISERROR($V22),"",OFFSET('Smelter Look-up'!$H$4,$V22-4,0))</f>
        <v>Guangzhou</v>
      </c>
      <c r="J22" s="193" t="str">
        <f ca="1">IF(ISERROR($V22),"",OFFSET('Smelter Look-up'!$I$4,$V22-4,0))</f>
        <v>Guangdong Sheng</v>
      </c>
      <c r="K22" s="195"/>
      <c r="L22" s="195"/>
      <c r="M22" s="195"/>
      <c r="N22" s="195"/>
      <c r="O22" s="195"/>
      <c r="P22" s="194"/>
      <c r="Q22" s="196"/>
      <c r="R22" s="191" t="str">
        <f ca="1">IF(ISERROR($V22),"",OFFSET('Smelter Look-up'!$C$4,$V22-4,0)&amp;"")</f>
        <v>Guangdong Jiana Energy Technology Co., Ltd.</v>
      </c>
      <c r="S22" s="200" t="str">
        <f t="shared" ca="1" si="0"/>
        <v>CN</v>
      </c>
      <c r="T22" s="200" t="str">
        <f ca="1">IF(B22="","",IF(ISERROR(MATCH($J22,SorP!$B$1:$B$6230,0)),"",INDIRECT("'SorP'!$A$"&amp;MATCH($J22,SorP!$B$1:$B$6230,0))))</f>
        <v>CN-GD</v>
      </c>
      <c r="U22" s="217"/>
      <c r="V22" s="218">
        <f ca="1">IF(C22="",NA(),MATCH($B22&amp;$C22,'Smelter Look-up'!$J:$J,0))</f>
        <v>21</v>
      </c>
      <c r="W22" s="219"/>
      <c r="X22" s="219">
        <f t="shared" ca="1" si="1"/>
        <v>0</v>
      </c>
      <c r="Y22" s="219"/>
      <c r="Z22" s="219"/>
      <c r="AB22" s="220" t="str">
        <f t="shared" ca="1" si="2"/>
        <v>CobaltGuangdong Jiana Energy Technology Co., Ltd.</v>
      </c>
    </row>
    <row r="23" spans="1:28" s="220" customFormat="1" ht="20.25">
      <c r="A23" s="347" t="s">
        <v>12514</v>
      </c>
      <c r="B23" s="191" t="str">
        <f ca="1">IF(LEN(A23)=0,"",INDEX('Smelter Look-up'!$A:$A,MATCH($A23,'Smelter Look-up'!$E:$E,0)))</f>
        <v>Cobalt</v>
      </c>
      <c r="C23" s="197" t="str">
        <f ca="1">IF(LEN(A23)=0,"",INDEX('Smelter Look-up'!$C:$C,MATCH($A23,'Smelter Look-up'!$E:$E,0)))</f>
        <v>Jiangsu Xiongfeng Technology Co., Ltd.</v>
      </c>
      <c r="D23" s="191"/>
      <c r="E23" s="191" t="str">
        <f ca="1">IF(ISERROR($V23),"",OFFSET('Smelter Look-up'!$D$4,$V23-4,0)&amp;"")</f>
        <v>CHINA</v>
      </c>
      <c r="F23" s="191" t="str">
        <f ca="1">IF(ISERROR($V23),"",OFFSET('Smelter Look-up'!$E$4,$V23-4,0))</f>
        <v>CID003293</v>
      </c>
      <c r="G23" s="191" t="str">
        <f ca="1">IF(C23=$X$4,"Enter smelter details",IF(ISERROR($V23),"",OFFSET('Smelter Look-up'!$F$4,$V23-4,0)))</f>
        <v>RMI</v>
      </c>
      <c r="H23" s="192">
        <f ca="1">IF(ISERROR($V23),"",OFFSET('Smelter Look-up'!$G$4,$V23-4,0))</f>
        <v>0</v>
      </c>
      <c r="I23" s="193" t="str">
        <f ca="1">IF(ISERROR($V23),"",OFFSET('Smelter Look-up'!$H$4,$V23-4,0))</f>
        <v>Haimen</v>
      </c>
      <c r="J23" s="193" t="str">
        <f ca="1">IF(ISERROR($V23),"",OFFSET('Smelter Look-up'!$I$4,$V23-4,0))</f>
        <v>Jiangsu Sheng</v>
      </c>
      <c r="K23" s="195"/>
      <c r="L23" s="195"/>
      <c r="M23" s="195"/>
      <c r="N23" s="195"/>
      <c r="O23" s="195"/>
      <c r="P23" s="194"/>
      <c r="Q23" s="196"/>
      <c r="R23" s="191" t="str">
        <f ca="1">IF(ISERROR($V23),"",OFFSET('Smelter Look-up'!$C$4,$V23-4,0)&amp;"")</f>
        <v>Jiangsu Xiongfeng Technology Co., Ltd.</v>
      </c>
      <c r="S23" s="200" t="str">
        <f t="shared" ca="1" si="0"/>
        <v>CN</v>
      </c>
      <c r="T23" s="200" t="str">
        <f ca="1">IF(B23="","",IF(ISERROR(MATCH($J23,SorP!$B$1:$B$6230,0)),"",INDIRECT("'SorP'!$A$"&amp;MATCH($J23,SorP!$B$1:$B$6230,0))))</f>
        <v>CN-JS</v>
      </c>
      <c r="U23" s="217"/>
      <c r="V23" s="218">
        <f ca="1">IF(C23="",NA(),MATCH($B23&amp;$C23,'Smelter Look-up'!$J:$J,0))</f>
        <v>32</v>
      </c>
      <c r="W23" s="219"/>
      <c r="X23" s="219">
        <f t="shared" ca="1" si="1"/>
        <v>0</v>
      </c>
      <c r="Y23" s="219"/>
      <c r="Z23" s="219"/>
      <c r="AB23" s="220" t="str">
        <f t="shared" ca="1" si="2"/>
        <v>CobaltJiangsu Xiongfeng Technology Co., Ltd.</v>
      </c>
    </row>
    <row r="24" spans="1:28" s="220" customFormat="1" ht="20.25">
      <c r="A24" s="347" t="s">
        <v>12003</v>
      </c>
      <c r="B24" s="191" t="str">
        <f ca="1">IF(LEN(A24)=0,"",INDEX('Smelter Look-up'!$A:$A,MATCH($A24,'Smelter Look-up'!$E:$E,0)))</f>
        <v>Cobalt</v>
      </c>
      <c r="C24" s="197" t="str">
        <f ca="1">IF(LEN(A24)=0,"",INDEX('Smelter Look-up'!$C:$C,MATCH($A24,'Smelter Look-up'!$E:$E,0)))</f>
        <v>SungEel HiTech Co., Ltd.</v>
      </c>
      <c r="D24" s="191"/>
      <c r="E24" s="191" t="str">
        <f ca="1">IF(ISERROR($V24),"",OFFSET('Smelter Look-up'!$D$4,$V24-4,0)&amp;"")</f>
        <v>KOREA, REPUBLIC OF</v>
      </c>
      <c r="F24" s="191" t="str">
        <f ca="1">IF(ISERROR($V24),"",OFFSET('Smelter Look-up'!$E$4,$V24-4,0))</f>
        <v>CID003338</v>
      </c>
      <c r="G24" s="191" t="str">
        <f ca="1">IF(C24=$X$4,"Enter smelter details",IF(ISERROR($V24),"",OFFSET('Smelter Look-up'!$F$4,$V24-4,0)))</f>
        <v>RMI</v>
      </c>
      <c r="H24" s="192">
        <f ca="1">IF(ISERROR($V24),"",OFFSET('Smelter Look-up'!$G$4,$V24-4,0))</f>
        <v>0</v>
      </c>
      <c r="I24" s="193" t="str">
        <f ca="1">IF(ISERROR($V24),"",OFFSET('Smelter Look-up'!$H$4,$V24-4,0))</f>
        <v>Gunsan-si</v>
      </c>
      <c r="J24" s="193" t="str">
        <f ca="1">IF(ISERROR($V24),"",OFFSET('Smelter Look-up'!$I$4,$V24-4,0))</f>
        <v>Jeollabuk-do</v>
      </c>
      <c r="K24" s="195"/>
      <c r="L24" s="195"/>
      <c r="M24" s="195"/>
      <c r="N24" s="195"/>
      <c r="O24" s="195"/>
      <c r="P24" s="194"/>
      <c r="Q24" s="196"/>
      <c r="R24" s="191" t="str">
        <f ca="1">IF(ISERROR($V24),"",OFFSET('Smelter Look-up'!$C$4,$V24-4,0)&amp;"")</f>
        <v>SungEel HiTech Co., Ltd.</v>
      </c>
      <c r="S24" s="200" t="str">
        <f t="shared" ca="1" si="0"/>
        <v>KR</v>
      </c>
      <c r="T24" s="200" t="str">
        <f ca="1">IF(B24="","",IF(ISERROR(MATCH($J24,SorP!$B$1:$B$6230,0)),"",INDIRECT("'SorP'!$A$"&amp;MATCH($J24,SorP!$B$1:$B$6230,0))))</f>
        <v>KR-45</v>
      </c>
      <c r="U24" s="217"/>
      <c r="V24" s="218">
        <f ca="1">IF(C24="",NA(),MATCH($B24&amp;$C24,'Smelter Look-up'!$J:$J,0))</f>
        <v>79</v>
      </c>
      <c r="W24" s="219"/>
      <c r="X24" s="219">
        <f t="shared" ca="1" si="1"/>
        <v>0</v>
      </c>
      <c r="Y24" s="219"/>
      <c r="Z24" s="219"/>
      <c r="AB24" s="220" t="str">
        <f t="shared" ca="1" si="2"/>
        <v>CobaltSungEel HiTech Co., Ltd.</v>
      </c>
    </row>
    <row r="25" spans="1:28" s="220" customFormat="1" ht="20.25">
      <c r="A25" s="347" t="s">
        <v>12535</v>
      </c>
      <c r="B25" s="191" t="str">
        <f ca="1">IF(LEN(A25)=0,"",INDEX('Smelter Look-up'!$A:$A,MATCH($A25,'Smelter Look-up'!$E:$E,0)))</f>
        <v>Cobalt</v>
      </c>
      <c r="C25" s="197" t="str">
        <f ca="1">IF(LEN(A25)=0,"",INDEX('Smelter Look-up'!$C:$C,MATCH($A25,'Smelter Look-up'!$E:$E,0)))</f>
        <v>Jiangxi Jiangwu Cobalt industrial Co., Ltd.</v>
      </c>
      <c r="D25" s="191"/>
      <c r="E25" s="191" t="str">
        <f ca="1">IF(ISERROR($V25),"",OFFSET('Smelter Look-up'!$D$4,$V25-4,0)&amp;"")</f>
        <v>CHINA</v>
      </c>
      <c r="F25" s="191" t="str">
        <f ca="1">IF(ISERROR($V25),"",OFFSET('Smelter Look-up'!$E$4,$V25-4,0))</f>
        <v>CID003377</v>
      </c>
      <c r="G25" s="191" t="str">
        <f ca="1">IF(C25=$X$4,"Enter smelter details",IF(ISERROR($V25),"",OFFSET('Smelter Look-up'!$F$4,$V25-4,0)))</f>
        <v>RMI</v>
      </c>
      <c r="H25" s="192">
        <f ca="1">IF(ISERROR($V25),"",OFFSET('Smelter Look-up'!$G$4,$V25-4,0))</f>
        <v>0</v>
      </c>
      <c r="I25" s="193" t="str">
        <f ca="1">IF(ISERROR($V25),"",OFFSET('Smelter Look-up'!$H$4,$V25-4,0))</f>
        <v>Ganzhou</v>
      </c>
      <c r="J25" s="193" t="str">
        <f ca="1">IF(ISERROR($V25),"",OFFSET('Smelter Look-up'!$I$4,$V25-4,0))</f>
        <v>Jiangxi Sheng</v>
      </c>
      <c r="K25" s="195"/>
      <c r="L25" s="195"/>
      <c r="M25" s="195"/>
      <c r="N25" s="195"/>
      <c r="O25" s="195"/>
      <c r="P25" s="194"/>
      <c r="Q25" s="196"/>
      <c r="R25" s="191" t="str">
        <f ca="1">IF(ISERROR($V25),"",OFFSET('Smelter Look-up'!$C$4,$V25-4,0)&amp;"")</f>
        <v>Jiangxi Jiangwu Cobalt industrial Co., Ltd.</v>
      </c>
      <c r="S25" s="200" t="str">
        <f t="shared" ca="1" si="0"/>
        <v>CN</v>
      </c>
      <c r="T25" s="200" t="str">
        <f ca="1">IF(B25="","",IF(ISERROR(MATCH($J25,SorP!$B$1:$B$6230,0)),"",INDIRECT("'SorP'!$A$"&amp;MATCH($J25,SorP!$B$1:$B$6230,0))))</f>
        <v>CN-JX</v>
      </c>
      <c r="U25" s="217"/>
      <c r="V25" s="218">
        <f ca="1">IF(C25="",NA(),MATCH($B25&amp;$C25,'Smelter Look-up'!$J:$J,0))</f>
        <v>33</v>
      </c>
      <c r="W25" s="219"/>
      <c r="X25" s="219">
        <f t="shared" ca="1" si="1"/>
        <v>0</v>
      </c>
      <c r="Y25" s="219"/>
      <c r="Z25" s="219"/>
      <c r="AB25" s="220" t="str">
        <f t="shared" ca="1" si="2"/>
        <v>CobaltJiangxi Jiangwu Cobalt industrial Co., Ltd.</v>
      </c>
    </row>
    <row r="26" spans="1:28" s="220" customFormat="1" ht="20.25">
      <c r="A26" s="347" t="s">
        <v>12510</v>
      </c>
      <c r="B26" s="191" t="str">
        <f ca="1">IF(LEN(A26)=0,"",INDEX('Smelter Look-up'!$A:$A,MATCH($A26,'Smelter Look-up'!$E:$E,0)))</f>
        <v>Cobalt</v>
      </c>
      <c r="C26" s="197" t="str">
        <f ca="1">IF(LEN(A26)=0,"",INDEX('Smelter Look-up'!$C:$C,MATCH($A26,'Smelter Look-up'!$E:$E,0)))</f>
        <v>Ganzhou Highpower Technology Co., Ltd.</v>
      </c>
      <c r="D26" s="191"/>
      <c r="E26" s="191" t="str">
        <f ca="1">IF(ISERROR($V26),"",OFFSET('Smelter Look-up'!$D$4,$V26-4,0)&amp;"")</f>
        <v>CHINA</v>
      </c>
      <c r="F26" s="191" t="str">
        <f ca="1">IF(ISERROR($V26),"",OFFSET('Smelter Look-up'!$E$4,$V26-4,0))</f>
        <v>CID003384</v>
      </c>
      <c r="G26" s="191" t="str">
        <f ca="1">IF(C26=$X$4,"Enter smelter details",IF(ISERROR($V26),"",OFFSET('Smelter Look-up'!$F$4,$V26-4,0)))</f>
        <v>RMI</v>
      </c>
      <c r="H26" s="192">
        <f ca="1">IF(ISERROR($V26),"",OFFSET('Smelter Look-up'!$G$4,$V26-4,0))</f>
        <v>0</v>
      </c>
      <c r="I26" s="193" t="str">
        <f ca="1">IF(ISERROR($V26),"",OFFSET('Smelter Look-up'!$H$4,$V26-4,0))</f>
        <v>Ganzhou</v>
      </c>
      <c r="J26" s="193" t="str">
        <f ca="1">IF(ISERROR($V26),"",OFFSET('Smelter Look-up'!$I$4,$V26-4,0))</f>
        <v>Jiangxi Sheng</v>
      </c>
      <c r="K26" s="195"/>
      <c r="L26" s="195"/>
      <c r="M26" s="195"/>
      <c r="N26" s="195"/>
      <c r="O26" s="195"/>
      <c r="P26" s="194"/>
      <c r="Q26" s="196"/>
      <c r="R26" s="191" t="str">
        <f ca="1">IF(ISERROR($V26),"",OFFSET('Smelter Look-up'!$C$4,$V26-4,0)&amp;"")</f>
        <v>Ganzhou Highpower Technology Co., Ltd.</v>
      </c>
      <c r="S26" s="200" t="str">
        <f t="shared" ca="1" si="0"/>
        <v>CN</v>
      </c>
      <c r="T26" s="200" t="str">
        <f ca="1">IF(B26="","",IF(ISERROR(MATCH($J26,SorP!$B$1:$B$6230,0)),"",INDIRECT("'SorP'!$A$"&amp;MATCH($J26,SorP!$B$1:$B$6230,0))))</f>
        <v>CN-JX</v>
      </c>
      <c r="U26" s="217"/>
      <c r="V26" s="218">
        <f ca="1">IF(C26="",NA(),MATCH($B26&amp;$C26,'Smelter Look-up'!$J:$J,0))</f>
        <v>17</v>
      </c>
      <c r="W26" s="219"/>
      <c r="X26" s="219">
        <f t="shared" ca="1" si="1"/>
        <v>0</v>
      </c>
      <c r="Y26" s="219"/>
      <c r="Z26" s="219"/>
      <c r="AB26" s="220" t="str">
        <f t="shared" ca="1" si="2"/>
        <v>CobaltGanzhou Highpower Technology Co., Ltd.</v>
      </c>
    </row>
    <row r="27" spans="1:28" s="220" customFormat="1" ht="20.25">
      <c r="A27" s="347" t="s">
        <v>12796</v>
      </c>
      <c r="B27" s="191" t="str">
        <f ca="1">IF(LEN(A27)=0,"",INDEX('Smelter Look-up'!$A:$A,MATCH($A27,'Smelter Look-up'!$E:$E,0)))</f>
        <v>Cobalt</v>
      </c>
      <c r="C27" s="197" t="str">
        <f ca="1">IF(LEN(A27)=0,"",INDEX('Smelter Look-up'!$C:$C,MATCH($A27,'Smelter Look-up'!$E:$E,0)))</f>
        <v>NORILSK NICKEL HARJAVALTA OY</v>
      </c>
      <c r="D27" s="191"/>
      <c r="E27" s="191" t="str">
        <f ca="1">IF(ISERROR($V27),"",OFFSET('Smelter Look-up'!$D$4,$V27-4,0)&amp;"")</f>
        <v>FINLAND</v>
      </c>
      <c r="F27" s="191" t="str">
        <f ca="1">IF(ISERROR($V27),"",OFFSET('Smelter Look-up'!$E$4,$V27-4,0))</f>
        <v>CID003390</v>
      </c>
      <c r="G27" s="191" t="str">
        <f ca="1">IF(C27=$X$4,"Enter smelter details",IF(ISERROR($V27),"",OFFSET('Smelter Look-up'!$F$4,$V27-4,0)))</f>
        <v>RMI</v>
      </c>
      <c r="H27" s="192">
        <f ca="1">IF(ISERROR($V27),"",OFFSET('Smelter Look-up'!$G$4,$V27-4,0))</f>
        <v>0</v>
      </c>
      <c r="I27" s="193" t="str">
        <f ca="1">IF(ISERROR($V27),"",OFFSET('Smelter Look-up'!$H$4,$V27-4,0))</f>
        <v>Harvjavalta</v>
      </c>
      <c r="J27" s="193" t="str">
        <f ca="1">IF(ISERROR($V27),"",OFFSET('Smelter Look-up'!$I$4,$V27-4,0))</f>
        <v>Satakunta</v>
      </c>
      <c r="K27" s="195"/>
      <c r="L27" s="195"/>
      <c r="M27" s="195"/>
      <c r="N27" s="195"/>
      <c r="O27" s="195"/>
      <c r="P27" s="194"/>
      <c r="Q27" s="196"/>
      <c r="R27" s="191" t="str">
        <f ca="1">IF(ISERROR($V27),"",OFFSET('Smelter Look-up'!$C$4,$V27-4,0)&amp;"")</f>
        <v>NORILSK NICKEL HARJAVALTA OY</v>
      </c>
      <c r="S27" s="200" t="str">
        <f t="shared" ca="1" si="0"/>
        <v>FI</v>
      </c>
      <c r="T27" s="200" t="str">
        <f ca="1">IF(B27="","",IF(ISERROR(MATCH($J27,SorP!$B$1:$B$6230,0)),"",INDIRECT("'SorP'!$A$"&amp;MATCH($J27,SorP!$B$1:$B$6230,0))))</f>
        <v>FI-17</v>
      </c>
      <c r="U27" s="217"/>
      <c r="V27" s="218">
        <f ca="1">IF(C27="",NA(),MATCH($B27&amp;$C27,'Smelter Look-up'!$J:$J,0))</f>
        <v>67</v>
      </c>
      <c r="W27" s="219"/>
      <c r="X27" s="219">
        <f t="shared" ca="1" si="1"/>
        <v>0</v>
      </c>
      <c r="Y27" s="219"/>
      <c r="Z27" s="219"/>
      <c r="AB27" s="220" t="str">
        <f t="shared" ca="1" si="2"/>
        <v>CobaltNORILSK NICKEL HARJAVALTA OY</v>
      </c>
    </row>
    <row r="28" spans="1:28" s="220" customFormat="1" ht="20.25">
      <c r="A28" s="347" t="s">
        <v>12546</v>
      </c>
      <c r="B28" s="191" t="str">
        <f ca="1">IF(LEN(A28)=0,"",INDEX('Smelter Look-up'!$A:$A,MATCH($A28,'Smelter Look-up'!$E:$E,0)))</f>
        <v>Cobalt</v>
      </c>
      <c r="C28" s="197" t="str">
        <f ca="1">IF(LEN(A28)=0,"",INDEX('Smelter Look-up'!$C:$C,MATCH($A28,'Smelter Look-up'!$E:$E,0)))</f>
        <v>Glencore Nikkelverk Refinery</v>
      </c>
      <c r="D28" s="191"/>
      <c r="E28" s="191" t="str">
        <f ca="1">IF(ISERROR($V28),"",OFFSET('Smelter Look-up'!$D$4,$V28-4,0)&amp;"")</f>
        <v>NORWAY</v>
      </c>
      <c r="F28" s="191" t="str">
        <f ca="1">IF(ISERROR($V28),"",OFFSET('Smelter Look-up'!$E$4,$V28-4,0))</f>
        <v>CID003403</v>
      </c>
      <c r="G28" s="191" t="str">
        <f ca="1">IF(C28=$X$4,"Enter smelter details",IF(ISERROR($V28),"",OFFSET('Smelter Look-up'!$F$4,$V28-4,0)))</f>
        <v>RMI</v>
      </c>
      <c r="H28" s="192">
        <f ca="1">IF(ISERROR($V28),"",OFFSET('Smelter Look-up'!$G$4,$V28-4,0))</f>
        <v>0</v>
      </c>
      <c r="I28" s="193" t="str">
        <f ca="1">IF(ISERROR($V28),"",OFFSET('Smelter Look-up'!$H$4,$V28-4,0))</f>
        <v>Kristiansand</v>
      </c>
      <c r="J28" s="193" t="str">
        <f ca="1">IF(ISERROR($V28),"",OFFSET('Smelter Look-up'!$I$4,$V28-4,0))</f>
        <v>Aust-Agder</v>
      </c>
      <c r="K28" s="195"/>
      <c r="L28" s="195"/>
      <c r="M28" s="195"/>
      <c r="N28" s="195"/>
      <c r="O28" s="195"/>
      <c r="P28" s="194"/>
      <c r="Q28" s="196"/>
      <c r="R28" s="191" t="str">
        <f ca="1">IF(ISERROR($V28),"",OFFSET('Smelter Look-up'!$C$4,$V28-4,0)&amp;"")</f>
        <v>Glencore Nikkelverk Refinery</v>
      </c>
      <c r="S28" s="200" t="str">
        <f t="shared" ca="1" si="0"/>
        <v>NO</v>
      </c>
      <c r="T28" s="200" t="str">
        <f ca="1">IF(B28="","",IF(ISERROR(MATCH($J28,SorP!$B$1:$B$6230,0)),"",INDIRECT("'SorP'!$A$"&amp;MATCH($J28,SorP!$B$1:$B$6230,0))))</f>
        <v>NO-09</v>
      </c>
      <c r="U28" s="217"/>
      <c r="V28" s="218">
        <f ca="1">IF(C28="",NA(),MATCH($B28&amp;$C28,'Smelter Look-up'!$J:$J,0))</f>
        <v>20</v>
      </c>
      <c r="W28" s="219"/>
      <c r="X28" s="219">
        <f t="shared" ca="1" si="1"/>
        <v>0</v>
      </c>
      <c r="Y28" s="219"/>
      <c r="Z28" s="219"/>
      <c r="AB28" s="220" t="str">
        <f t="shared" ca="1" si="2"/>
        <v>CobaltGlencore Nikkelverk Refinery</v>
      </c>
    </row>
    <row r="29" spans="1:28" s="220" customFormat="1" ht="20.25">
      <c r="A29" s="347" t="s">
        <v>12793</v>
      </c>
      <c r="B29" s="191" t="str">
        <f ca="1">IF(LEN(A29)=0,"",INDEX('Smelter Look-up'!$A:$A,MATCH($A29,'Smelter Look-up'!$E:$E,0)))</f>
        <v>Cobalt</v>
      </c>
      <c r="C29" s="197" t="str">
        <f ca="1">IF(LEN(A29)=0,"",INDEX('Smelter Look-up'!$C:$C,MATCH($A29,'Smelter Look-up'!$E:$E,0)))</f>
        <v>Murrin Murrin Nickel Cobalt Plant</v>
      </c>
      <c r="D29" s="191"/>
      <c r="E29" s="191" t="str">
        <f ca="1">IF(ISERROR($V29),"",OFFSET('Smelter Look-up'!$D$4,$V29-4,0)&amp;"")</f>
        <v>AUSTRALIA</v>
      </c>
      <c r="F29" s="191" t="str">
        <f ca="1">IF(ISERROR($V29),"",OFFSET('Smelter Look-up'!$E$4,$V29-4,0))</f>
        <v>CID003406</v>
      </c>
      <c r="G29" s="191" t="str">
        <f ca="1">IF(C29=$X$4,"Enter smelter details",IF(ISERROR($V29),"",OFFSET('Smelter Look-up'!$F$4,$V29-4,0)))</f>
        <v>RMI</v>
      </c>
      <c r="H29" s="192">
        <f ca="1">IF(ISERROR($V29),"",OFFSET('Smelter Look-up'!$G$4,$V29-4,0))</f>
        <v>0</v>
      </c>
      <c r="I29" s="193" t="str">
        <f ca="1">IF(ISERROR($V29),"",OFFSET('Smelter Look-up'!$H$4,$V29-4,0))</f>
        <v>Laverton</v>
      </c>
      <c r="J29" s="193" t="str">
        <f ca="1">IF(ISERROR($V29),"",OFFSET('Smelter Look-up'!$I$4,$V29-4,0))</f>
        <v>Western Australia</v>
      </c>
      <c r="K29" s="195"/>
      <c r="L29" s="195"/>
      <c r="M29" s="195"/>
      <c r="N29" s="195"/>
      <c r="O29" s="195"/>
      <c r="P29" s="194"/>
      <c r="Q29" s="196"/>
      <c r="R29" s="191" t="str">
        <f ca="1">IF(ISERROR($V29),"",OFFSET('Smelter Look-up'!$C$4,$V29-4,0)&amp;"")</f>
        <v>Murrin Murrin Nickel Cobalt Plant</v>
      </c>
      <c r="S29" s="200" t="str">
        <f t="shared" ca="1" si="0"/>
        <v>AU</v>
      </c>
      <c r="T29" s="200" t="str">
        <f ca="1">IF(B29="","",IF(ISERROR(MATCH($J29,SorP!$B$1:$B$6230,0)),"",INDIRECT("'SorP'!$A$"&amp;MATCH($J29,SorP!$B$1:$B$6230,0))))</f>
        <v>AU-WA</v>
      </c>
      <c r="U29" s="217"/>
      <c r="V29" s="218">
        <f ca="1">IF(C29="",NA(),MATCH($B29&amp;$C29,'Smelter Look-up'!$J:$J,0))</f>
        <v>57</v>
      </c>
      <c r="W29" s="219"/>
      <c r="X29" s="219">
        <f t="shared" ca="1" si="1"/>
        <v>0</v>
      </c>
      <c r="Y29" s="219"/>
      <c r="Z29" s="219"/>
      <c r="AB29" s="220" t="str">
        <f t="shared" ca="1" si="2"/>
        <v>CobaltMurrin Murrin Nickel Cobalt Plant</v>
      </c>
    </row>
    <row r="30" spans="1:28" s="220" customFormat="1" ht="25.5">
      <c r="A30" s="347" t="s">
        <v>12790</v>
      </c>
      <c r="B30" s="191" t="str">
        <f ca="1">IF(LEN(A30)=0,"",INDEX('Smelter Look-up'!$A:$A,MATCH($A30,'Smelter Look-up'!$E:$E,0)))</f>
        <v>Cobalt</v>
      </c>
      <c r="C30" s="197" t="str">
        <f ca="1">IF(LEN(A30)=0,"",INDEX('Smelter Look-up'!$C:$C,MATCH($A30,'Smelter Look-up'!$E:$E,0)))</f>
        <v>Hunan Zoomwe New Energy Science &amp; Technology Co., Ltd.</v>
      </c>
      <c r="D30" s="191"/>
      <c r="E30" s="191" t="str">
        <f ca="1">IF(ISERROR($V30),"",OFFSET('Smelter Look-up'!$D$4,$V30-4,0)&amp;"")</f>
        <v>CHINA</v>
      </c>
      <c r="F30" s="191" t="str">
        <f ca="1">IF(ISERROR($V30),"",OFFSET('Smelter Look-up'!$E$4,$V30-4,0))</f>
        <v>CID003411</v>
      </c>
      <c r="G30" s="191" t="str">
        <f ca="1">IF(C30=$X$4,"Enter smelter details",IF(ISERROR($V30),"",OFFSET('Smelter Look-up'!$F$4,$V30-4,0)))</f>
        <v>RMI</v>
      </c>
      <c r="H30" s="192">
        <f ca="1">IF(ISERROR($V30),"",OFFSET('Smelter Look-up'!$G$4,$V30-4,0))</f>
        <v>0</v>
      </c>
      <c r="I30" s="193" t="str">
        <f ca="1">IF(ISERROR($V30),"",OFFSET('Smelter Look-up'!$H$4,$V30-4,0))</f>
        <v>Changsha</v>
      </c>
      <c r="J30" s="193" t="str">
        <f ca="1">IF(ISERROR($V30),"",OFFSET('Smelter Look-up'!$I$4,$V30-4,0))</f>
        <v>Hunan Sheng</v>
      </c>
      <c r="K30" s="195"/>
      <c r="L30" s="195"/>
      <c r="M30" s="195"/>
      <c r="N30" s="195"/>
      <c r="O30" s="195"/>
      <c r="P30" s="194"/>
      <c r="Q30" s="196"/>
      <c r="R30" s="191" t="str">
        <f ca="1">IF(ISERROR($V30),"",OFFSET('Smelter Look-up'!$C$4,$V30-4,0)&amp;"")</f>
        <v>Hunan Zoomwe New Energy Science &amp; Technology Co., Ltd.</v>
      </c>
      <c r="S30" s="200" t="str">
        <f t="shared" ca="1" si="0"/>
        <v>CN</v>
      </c>
      <c r="T30" s="200" t="str">
        <f ca="1">IF(B30="","",IF(ISERROR(MATCH($J30,SorP!$B$1:$B$6230,0)),"",INDIRECT("'SorP'!$A$"&amp;MATCH($J30,SorP!$B$1:$B$6230,0))))</f>
        <v>CN-HN</v>
      </c>
      <c r="U30" s="217"/>
      <c r="V30" s="218">
        <f ca="1">IF(C30="",NA(),MATCH($B30&amp;$C30,'Smelter Look-up'!$J:$J,0))</f>
        <v>28</v>
      </c>
      <c r="W30" s="219"/>
      <c r="X30" s="219">
        <f t="shared" ca="1" si="1"/>
        <v>0</v>
      </c>
      <c r="Y30" s="219"/>
      <c r="Z30" s="219"/>
      <c r="AB30" s="220" t="str">
        <f t="shared" ca="1" si="2"/>
        <v>CobaltHunan Zoomwe New Energy Science &amp; Technology Co., Ltd.</v>
      </c>
    </row>
    <row r="31" spans="1:28" s="220" customFormat="1" ht="20.25">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25">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25">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25">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25">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25">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25">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25">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25">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25">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25">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25">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25">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25">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25">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25">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25">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25">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25">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25">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25">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25">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25">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25">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25">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25">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25">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25">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25">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25">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25">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25">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25">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25">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25">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25">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25">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25">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25">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25">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25">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25">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25">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25">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25">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25">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25">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25">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25">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25">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25">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25">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25">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25">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25">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25">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25">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25">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25">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25">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25">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25">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25">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25">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25">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25">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25">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25">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25">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25">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25">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25">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25">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25">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25">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25">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25">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25">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25">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25">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25">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25">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25">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25">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25">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25">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25">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25">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25">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25">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25">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25">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25">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25">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25">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25">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25">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25">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25">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25">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25">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25">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25">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25">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25">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25">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25">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25">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25">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25">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25">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25">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25">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25">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25">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25">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25">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25">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25">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25">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25">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25">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25">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25">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25">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25">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25">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25">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25">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25">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25">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25">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25">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25">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25">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25">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25">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25">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25">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25">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25">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25">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25">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25">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25">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25">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25">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25">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25">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25">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25">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25">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25">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25">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25">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25">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25">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25">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25">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25">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25">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25">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25">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25">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25">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25">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25">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25">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25">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25">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25">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25">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25">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25">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25">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25">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25">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25">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25">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25">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25">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25">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25">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25">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25">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25">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25">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25">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25">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25">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25">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25">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25">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25">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25">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25">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25">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25">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25">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25">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25">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25">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25">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25">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25">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25">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25">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25">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25">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25">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25">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25">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25">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25">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25">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25">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25">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25">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25">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25">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25">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25">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25">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25">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25">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25">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25">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25">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25">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25">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25">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25">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25">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25">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25">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25">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25">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25">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25">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25">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25">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25">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25">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25">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25">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25">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25">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25">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25">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25">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25">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25">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25">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25">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25">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25">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25">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25">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25">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25">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25">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25">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25">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25">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25">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25">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25">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25">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25">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25">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25">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25">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25">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25">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25">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25">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25">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25">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25">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25">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25">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25">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25">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25">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25">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25">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25">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25">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25">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25">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25">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25">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25">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25">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25">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25">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25">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25">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25">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25">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25">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25">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25">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25">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25">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25">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25">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25">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25">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25">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25">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25">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25">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25">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25">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25">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25">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25">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25">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25">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25">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25">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25">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25">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25">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25">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25">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25">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25">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25">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25">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25">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25">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25">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25">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25">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25">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25">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25">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25">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25">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25">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25">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25">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25">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25">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25">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25">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25">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25">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25">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25">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25">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25">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25">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25">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25">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25">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25">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25">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25">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25">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25">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25">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25">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25">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25">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25">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25">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25">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25">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25">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25">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25">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25">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25">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25">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25">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25">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25">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25">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25">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25">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25">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25">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25">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25">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25">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25">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25">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25">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25">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25">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25">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25">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25">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25">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25">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25">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25">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25">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25">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25">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25">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25">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25">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25">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25">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25">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25">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25">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25">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25">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25">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25">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25">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25">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25">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25">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25">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25">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25">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25">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25">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25">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25">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25">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25">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25">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25">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25">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25">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25">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25">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25">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25">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25">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25">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25">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25">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25">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25">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25">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25">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25">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25">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25">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25">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25">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25">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25">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25">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25">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25">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25">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25">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25">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25">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25">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25">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25">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25">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25">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25">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25">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25">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25">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25">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25">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25">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25">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25">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25">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25">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25">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25">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25">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25">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25">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25">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25">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25">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25">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25">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25">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25">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25">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25">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25">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25">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25">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25">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25">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25">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25">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25">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25">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25">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25">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25">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25">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25">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25">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25">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25">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25">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25">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25">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25">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25">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25">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25">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25">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25">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25">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25">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25">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25">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25">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25">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25">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25">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25">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25">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25">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25">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25">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25">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25">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25">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25">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25">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25">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25">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25">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25">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25">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25">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25">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25">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25">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25">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25">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25">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25">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25">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25">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25">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25">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25">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25">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25">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25">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25">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25">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25">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25">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25">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25">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25">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25">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25">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25">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25">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25">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25">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25">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25">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25">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25">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25">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25">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25">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25">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25">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25">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25">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25">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25">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25">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25">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25">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25">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25">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25">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25">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25">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25">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25">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25">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25">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25">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25">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25">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25">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25">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25">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25">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25">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25">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25">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25">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25">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25">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25">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25">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25">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25">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25">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25">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25">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25">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25">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25">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25">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25">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25">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25">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25">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25">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25">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25">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25">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25">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25">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25">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25">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25">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25">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25">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25">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25">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25">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25">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25">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25">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25">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25">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25">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25">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25">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25">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25">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25">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25">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25">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25">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25">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25">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25">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25">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25">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25">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25">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25">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25">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25">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25">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25">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25">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25">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25">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25">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25">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25">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25">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25">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25">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25">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25">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25">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25">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25">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25">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25">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25">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25">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25">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25">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25">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25">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25">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25">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25">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25">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25">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25">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25">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25">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25">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25">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25">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25">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25">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25">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25">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25">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25">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25">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25">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25">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25">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25">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25">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25">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25">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25">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25">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25">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25">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25">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25">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25">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25">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25">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25">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25">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25">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25">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25">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25">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25">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25">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25">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25">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25">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25">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25">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25">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25">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25">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25">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25">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25">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25">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25">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25">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25">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25">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25">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25">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25">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25">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25">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25">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25">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25">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25">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25">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25">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25">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25">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25">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25">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25">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25">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25">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25">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25">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25">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25">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25">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25">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25">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25">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25">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25">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25">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25">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25">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25">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25">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25">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25">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25">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25">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25">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25">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25">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25">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25">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25">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25">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25">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25">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25">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25">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25">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25">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25">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25">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25">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25">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25">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25">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25">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25">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25">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25">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25">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25">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25">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25">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25">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25">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25">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25">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25">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25">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25">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25">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25">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25">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25">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25">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25">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25">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25">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25">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25">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25">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25">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25">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25">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25">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25">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25">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25">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25">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25">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25">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25">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25">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25">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25">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25">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25">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25">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25">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25">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25">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25">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25">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25">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25">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25">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25">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25">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25">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25">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25">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25">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25">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25">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25">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25">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25">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25">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25">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25">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25">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25">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25">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25">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25">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25">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25">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25">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25">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25">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25">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25">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25">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25">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25">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25">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25">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25">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25">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25">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25">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25">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25">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25">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25">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25">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25">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25">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25">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25">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25">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25">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25">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25">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25">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25">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25">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25">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25">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25">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25">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25">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25">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25">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25">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25">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25">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25">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25">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25">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25">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25">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25">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25">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25">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25">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25">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25">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25">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25">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25">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25">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25">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25">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25">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25">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25">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25">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25">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25">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25">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25">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25">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25">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25">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25">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25">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25">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25">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25">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25">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25">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25">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25">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25">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25">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25">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25">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25">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25">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25">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25">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25">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25">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25">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25">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25">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25">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25">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25">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25">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25">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25">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25">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25">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25">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25">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25">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25">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25">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25">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25">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25">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25">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25">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25">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25">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25">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25">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25">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25">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25">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25">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25">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25">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25">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25">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25">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25">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25">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25">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25">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25">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25">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25">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25">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25">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25">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25">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25">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25">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25">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25">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25">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25">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25">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25">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25">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25">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25">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25">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25">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25">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25">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25">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25">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25">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25">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25">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25">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25">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25">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25">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25">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25">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25">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25">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25">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25">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25">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25">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25">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25">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25">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25">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25">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25">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25">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25">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25">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25">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25">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25">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25">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25">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25">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25">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25">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25">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25">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25">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25">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25">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25">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25">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25">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25">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25">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25">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25">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25">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25">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25">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25">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25">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25">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25">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25">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25">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25">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25">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25">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25">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25">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25">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25">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25">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25">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25">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25">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25">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25">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25">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25">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25">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25">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25">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25">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25">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25">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25">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25">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25">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25">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25">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25">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25">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25">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25">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25">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25">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25">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25">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25">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25">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25">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25">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25">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25">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25">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25">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25">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25">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25">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25">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25">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25">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25">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25">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25">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25">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25">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25">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25">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25">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25">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25">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25">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25">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25">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25">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25">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25">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25">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25">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25">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25">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25">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25">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25">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25">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25">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25">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25">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25">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25">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25">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25">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25">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25">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25">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25">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25">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25">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25">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25">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25">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25">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25">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25">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25">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25">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25">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25">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25">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25">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25">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25">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25">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25">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25">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25">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25">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25">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25">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25">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25">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25">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25">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25">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25">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25">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25">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25">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25">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25">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25">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25">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25">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25">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25">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25">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25">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25">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25">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25">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25">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25">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25">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25">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25">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25">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25">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25">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25">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25">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25">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25">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25">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25">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25">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25">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25">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25">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25">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25">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25">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25">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25">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25">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25">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25">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25">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25">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25">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25">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25">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25">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25">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25">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25">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25">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25">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25">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25">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25">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25">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25">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25">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25">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25">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25">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25">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25">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25">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25">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25">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25">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25">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25">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25">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25">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25">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25">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25">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25">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25">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25">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25">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25">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25">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25">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25">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25">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25">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25">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25">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25">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25">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25">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25">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25">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25">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25">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25">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25">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25">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25">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25">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25">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25">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25">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25">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25">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25">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25">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25">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25">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25">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25">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25">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25">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25">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25">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25">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25">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25">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25">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25">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25">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25">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25">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25">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25">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25">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25">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25">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25">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25">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25">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25">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25">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25">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25">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25">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25">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25">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25">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25">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25">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25">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25">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25">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25">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25">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25">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25">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25">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25">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25">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25">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25">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25">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25">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25">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25">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25">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25">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25">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25">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25">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25">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25">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25">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25">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25">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25">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25">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25">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25">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25">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25">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25">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25">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25">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25">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25">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25">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25">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25">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25">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25">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25">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25">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25">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25">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25">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25">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25">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25">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25">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25">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25">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25">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25">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25">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25">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25">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25">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25">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25">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25">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25">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25">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25">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25">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25">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25">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25">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25">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25">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25">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25">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25">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25">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25">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25">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25">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25">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25">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25">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25">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25">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25">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25">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25">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25">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25">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25">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25">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25">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25">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25">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25">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25">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25">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25">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25">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25">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25">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25">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25">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25">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25">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25">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25">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25">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25">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25">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25">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25">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25">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25">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25">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25">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25">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25">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25">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25">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25">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25">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25">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25">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25">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25">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25">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25">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25">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25">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25">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25">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25">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25">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25">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25">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25">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25">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25">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25">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25">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25">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25">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25">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25">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25">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25">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25">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25">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25">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25">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25">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25">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25">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25">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25">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25">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25">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25">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25">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25">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25">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25">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25">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25">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25">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25">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25">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25">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25">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25">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25">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25">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25">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25">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25">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25">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25">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25">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25">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25">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25">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25">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25">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25">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25">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25">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25">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25">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25">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25">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25">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25">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25">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25">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25">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25">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25">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25">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25">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25">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25">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25">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25">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25">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25">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25">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25">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25">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25">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25">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25">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25">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25">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25">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25">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25">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25">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25">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25">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25">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25">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25">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25">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25">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25">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25">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25">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25">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25">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25">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25">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25">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25">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25">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25">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25">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25">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25">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25">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25">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25">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25">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25">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25">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25">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25">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25">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25">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25">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25">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25">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25">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25">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25">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25">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25">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25">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25">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25">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25">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25">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25">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25">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25">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25">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25">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25">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25">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25">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25">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25">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25">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25">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25">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25">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25">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25">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25">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25">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25">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25">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25">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25">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25">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25">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25">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25">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25">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25">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25">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25">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25">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25">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25">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25">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25">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25">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25">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25">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25">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25">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25">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25">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25">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25">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25">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25">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25">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25">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25">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25">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25">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25">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25">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25">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25">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25">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25">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25">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25">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25">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25">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25">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25">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25">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25">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25">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25">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25">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25">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25">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25">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25">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25">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25">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25">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25">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25">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25">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25">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25">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25">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25">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25">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25">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25">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25">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25">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25">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25">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25">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25">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25">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25">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25">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25">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25">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25">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25">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25">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25">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25">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25">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25">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25">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25">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25">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25">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25">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25">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25">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25">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25">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25">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25">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25">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25">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25">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25">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25">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25">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25">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25">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25">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25">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25">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25">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25">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25">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25">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25">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25">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25">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25">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25">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25">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25">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25">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25">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25">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25">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25">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25">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25">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25">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25">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25">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25">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25">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25">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25">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25">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25">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25">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25">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25">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25">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25">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25">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25">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25">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25">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25">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25">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25">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25">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25">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25">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25">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25">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25">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25">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25">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25">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25">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25">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25">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25">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25">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25">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25">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25">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25">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25">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25">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25">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25">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25">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25">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25">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25">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25">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25">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25">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25">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25">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25">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25">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25">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25">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25">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25">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25">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25">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25">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25">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25">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25">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25">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25">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25">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25">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25">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25">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25">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25">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25">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25">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25">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25">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25">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25">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25">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25">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25">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25">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25">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25">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25">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25">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25">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25">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25">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25">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25">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25">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25">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25">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25">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25">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25">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25">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25">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25">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25">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25">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25">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25">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25">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25">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25">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25">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25">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25">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25">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25">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25">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25">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25">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25">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25">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25">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25">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25">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25">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25">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25">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25">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25">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25">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25">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25">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25">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25">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25">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25">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25">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25">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25">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25">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25">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25">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25">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25">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25">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25">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25">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25">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25">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25">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25">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25">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25">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25">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25">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25">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25">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25">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25">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25">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25">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25">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25">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25">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25">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25">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25">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25">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25">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25">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25">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25">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25">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25">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25">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25">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25">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25">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25">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25">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25">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25">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25">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25">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25">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25">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25">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25">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25">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25">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25">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25">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25">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25">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25">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25">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25">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25">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25">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25">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25">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25">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25">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25">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25">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25">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25">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25">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25">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25">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25">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25">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25">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25">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25">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25">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25">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25">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25">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25">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25">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25">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25">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25">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25">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25">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25">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25">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25">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25">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25">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25">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25">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25">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25">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25">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25">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25">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25">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25">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25">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25">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25">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25">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25">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25">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25">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25">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25">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25">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25">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25">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25">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25">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25">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25">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25">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25">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25">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25">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25">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25">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25">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25">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25">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25">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25">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25">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25">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25">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25">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25">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25">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25">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25">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25">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25">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25">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25">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25">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25">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25">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25">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25">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25">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25">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25">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25">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25">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25">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25">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25">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25">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25">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25">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25">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25">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25">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25">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25">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25">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25">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25">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25">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25">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25">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25">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25">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25">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25">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25">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25">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25">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25">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25">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25">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25">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25">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25">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25">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25">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25">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25">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25">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25">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25">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25">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25">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25">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25">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25">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25">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25">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25">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25">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25">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25">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25">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25">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25">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25">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25">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25">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25">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25">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25">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25">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25">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25">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25">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25">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25">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25">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25">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25">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25">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25">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25">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25">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25">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25">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25">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25">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25">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25">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25">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25">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25">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25">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25">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25">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25">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25">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25">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25">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25">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25">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25">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25">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25">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25">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25">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25">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25">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25">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25">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25">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25">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25">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25">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25">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25">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25">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25">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25">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25">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25">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25">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25">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25">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25">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25">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25">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25">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25">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25">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25">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25">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25">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25">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25">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25">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25">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25">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25">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25">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25">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25">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25">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25">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25">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25">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25">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25">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25">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25">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25">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25">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25">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25">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25">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25">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25">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25">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25">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25">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25">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25">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25">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25">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25">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25">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25">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25">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25">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25">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25">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25">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25">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25">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25">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25">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25">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25">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25">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25">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25">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25">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25">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25">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25">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25">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25">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25">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25">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25">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25">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25">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25">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25">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25">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25">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25">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25">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25">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25">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25">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25">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25">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25">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25">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25">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25">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25">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25">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25">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25">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25">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25">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25">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25">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25">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25">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25">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25">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25">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25">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25">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25">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25">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25">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25">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25">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25">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25">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25">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25">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25">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25">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25">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25">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25">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25">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25">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25">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25">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25">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25">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25">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25">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25">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25">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25">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25">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25">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25">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25">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25">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25">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25">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25">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25">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25">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25">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25">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25">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25">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25">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25">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25">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25">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25">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25">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25">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25">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25">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25">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25">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25">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25">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25">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25">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25">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25">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25">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25">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25">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25">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25">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25">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25">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25">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25">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25">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25">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25">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25">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25">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25">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25">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25">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25">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25">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25">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25">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25">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25">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25">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25">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25">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25">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25">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25">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25">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25">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25">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25">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25">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25">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25">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25">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25">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25">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25">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25">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25">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25">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25">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25">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25">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25">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25">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25">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25">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25">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25">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25">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25">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25">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25">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25">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25">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25">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25">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25">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25">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25">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25">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25">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25">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25">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25">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25">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25">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25">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25">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25">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25">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25">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25">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25">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25">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25">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25">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25">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25">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25">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25">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25">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25">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25">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25">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25">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25">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25">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25">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25">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25">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25">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25">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25">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25">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25">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25">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25">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25">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25">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25">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25">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25">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25">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25">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25">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25">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25">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25">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25">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25">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25">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25">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25">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25">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25">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25">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25">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25">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25">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25">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25">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25">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25">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25">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25">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25">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25">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25">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25">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25">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25">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25">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25">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25">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25">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25">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25">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25">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25">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25">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25">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25">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25">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25">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25">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25">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25">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25">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25">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25">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25">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25">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25">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25">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25">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25">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25">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25">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25">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25">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25">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25">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25">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25">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25">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25">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25">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25">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25">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25">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25">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25">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25">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25">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25">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25">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25">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25">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25">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25">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25">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25">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25">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25">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25">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25">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25">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25">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25">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25">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25">
      <c r="A2499" s="319"/>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0" t="str">
        <f ca="1">IF(ISERROR($V2499),"",OFFSET('Smelter Look-up'!$G$4,$V2499-4,0))</f>
        <v/>
      </c>
      <c r="I2499" s="321" t="str">
        <f ca="1">IF(ISERROR($V2499),"",OFFSET('Smelter Look-up'!$H$4,$V2499-4,0))</f>
        <v/>
      </c>
      <c r="J2499" s="321" t="str">
        <f ca="1">IF(ISERROR($V2499),"",OFFSET('Smelter Look-up'!$I$4,$V2499-4,0))</f>
        <v/>
      </c>
      <c r="K2499" s="322"/>
      <c r="L2499" s="322"/>
      <c r="M2499" s="322"/>
      <c r="N2499" s="322"/>
      <c r="O2499" s="322"/>
      <c r="P2499" s="323"/>
      <c r="Q2499" s="324"/>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1" thickBot="1">
      <c r="A2500" s="325"/>
      <c r="B2500" s="326" t="str">
        <f>IF(LEN(A2500)=0,"",INDEX('Smelter Look-up'!$A:$A,MATCH($A2500,'Smelter Look-up'!$E:$E,0)))</f>
        <v/>
      </c>
      <c r="C2500" s="197" t="str">
        <f>IF(LEN(A2500)=0,"",INDEX('Smelter Look-up'!$C:$C,MATCH($A2500,'Smelter Look-up'!$E:$E,0)))</f>
        <v/>
      </c>
      <c r="D2500" s="326"/>
      <c r="E2500" s="326" t="str">
        <f ca="1">IF(ISERROR($V2500),"",OFFSET('Smelter Look-up'!$D$4,$V2500-4,0)&amp;"")</f>
        <v/>
      </c>
      <c r="F2500" s="326" t="str">
        <f ca="1">IF(ISERROR($V2500),"",OFFSET('Smelter Look-up'!$E$4,$V2500-4,0))</f>
        <v/>
      </c>
      <c r="G2500" s="326" t="str">
        <f ca="1">IF(C2500=$X$4,"Enter smelter details",IF(ISERROR($V2500),"",OFFSET('Smelter Look-up'!$F$4,$V2500-4,0)))</f>
        <v/>
      </c>
      <c r="H2500" s="327" t="str">
        <f ca="1">IF(ISERROR($V2500),"",OFFSET('Smelter Look-up'!$G$4,$V2500-4,0))</f>
        <v/>
      </c>
      <c r="I2500" s="328" t="str">
        <f ca="1">IF(ISERROR($V2500),"",OFFSET('Smelter Look-up'!$H$4,$V2500-4,0))</f>
        <v/>
      </c>
      <c r="J2500" s="328" t="str">
        <f ca="1">IF(ISERROR($V2500),"",OFFSET('Smelter Look-up'!$I$4,$V2500-4,0))</f>
        <v/>
      </c>
      <c r="K2500" s="329"/>
      <c r="L2500" s="329"/>
      <c r="M2500" s="329"/>
      <c r="N2500" s="329"/>
      <c r="O2500" s="329"/>
      <c r="P2500" s="330"/>
      <c r="Q2500" s="331"/>
      <c r="R2500" s="332"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3.5" thickTop="1">
      <c r="U2501" s="221"/>
      <c r="V2501" s="221"/>
      <c r="W2501" s="221"/>
      <c r="X2501" s="221"/>
      <c r="Y2501" s="221"/>
      <c r="Z2501" s="221"/>
    </row>
    <row r="2502" spans="1:35" ht="13.5" thickBot="1">
      <c r="U2502" s="221"/>
      <c r="V2502" s="221"/>
      <c r="W2502" s="221"/>
      <c r="X2502" s="221"/>
      <c r="Y2502" s="221"/>
      <c r="Z2502"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B5:B2498">
    <cfRule type="expression" dxfId="63" priority="20" stopIfTrue="1">
      <formula>IF(B5="",TRUE)</formula>
    </cfRule>
  </conditionalFormatting>
  <conditionalFormatting sqref="D5:D2498">
    <cfRule type="expression" dxfId="62" priority="14" stopIfTrue="1">
      <formula>IF(AND(LEN($C5) &gt;0, ($C5 &lt;&gt; "Smelter Not Listed")),1,0)</formula>
    </cfRule>
    <cfRule type="expression" dxfId="61" priority="39" stopIfTrue="1">
      <formula>IF(AND(D5="",$C5=$X$4),TRUE)</formula>
    </cfRule>
    <cfRule type="expression" dxfId="60" priority="40" stopIfTrue="1">
      <formula>IF(FIND("!",D5),TRUE)</formula>
    </cfRule>
  </conditionalFormatting>
  <conditionalFormatting sqref="G5:G2498">
    <cfRule type="expression" dxfId="59" priority="41" stopIfTrue="1">
      <formula>IF(FIND("Enter smelter details",G5),TRUE)</formula>
    </cfRule>
  </conditionalFormatting>
  <conditionalFormatting sqref="R5:R2498 E5:E2498">
    <cfRule type="expression" dxfId="58" priority="27" stopIfTrue="1">
      <formula>IF(AND(E5="",$C5=$X$4),TRUE)</formula>
    </cfRule>
    <cfRule type="expression" dxfId="57" priority="28" stopIfTrue="1">
      <formula>IF(FIND("!",E5),TRUE)</formula>
    </cfRule>
  </conditionalFormatting>
  <conditionalFormatting sqref="F5:F2498">
    <cfRule type="expression" dxfId="56" priority="18" stopIfTrue="1">
      <formula>IF(AND(LEN($A5)&gt;0,$A5&lt;&gt;$F5),TRUE,FALSE)</formula>
    </cfRule>
  </conditionalFormatting>
  <conditionalFormatting sqref="C5:C2500">
    <cfRule type="expression" dxfId="55" priority="17" stopIfTrue="1">
      <formula>IF(AND(#REF!&lt;&gt;"",C5=""),TRUE)</formula>
    </cfRule>
  </conditionalFormatting>
  <conditionalFormatting sqref="A53">
    <cfRule type="expression" priority="10">
      <formula>$A$5:$Q1996&lt;&gt;""</formula>
    </cfRule>
  </conditionalFormatting>
  <conditionalFormatting sqref="B2499:B2500">
    <cfRule type="expression" dxfId="54" priority="4" stopIfTrue="1">
      <formula>IF(B2499="",TRUE)</formula>
    </cfRule>
  </conditionalFormatting>
  <conditionalFormatting sqref="D2499:D2500">
    <cfRule type="expression" dxfId="53" priority="1" stopIfTrue="1">
      <formula>IF(AND(LEN($C2499) &gt;0, ($C2499 &lt;&gt; "Smelter Not Listed")),1,0)</formula>
    </cfRule>
    <cfRule type="expression" dxfId="52" priority="7" stopIfTrue="1">
      <formula>IF(AND(D2499="",$C2499=$X$4),TRUE)</formula>
    </cfRule>
    <cfRule type="expression" dxfId="51" priority="8" stopIfTrue="1">
      <formula>IF(FIND("!",D2499),TRUE)</formula>
    </cfRule>
  </conditionalFormatting>
  <conditionalFormatting sqref="G2499:G2500">
    <cfRule type="expression" dxfId="50" priority="9" stopIfTrue="1">
      <formula>IF(FIND("Enter smelter details",G2499),TRUE)</formula>
    </cfRule>
  </conditionalFormatting>
  <conditionalFormatting sqref="R2499:R2500 E2499:E2500">
    <cfRule type="expression" dxfId="49" priority="5" stopIfTrue="1">
      <formula>IF(AND(E2499="",$C2499=$X$4),TRUE)</formula>
    </cfRule>
    <cfRule type="expression" dxfId="48" priority="6" stopIfTrue="1">
      <formula>IF(FIND("!",E2499),TRUE)</formula>
    </cfRule>
  </conditionalFormatting>
  <conditionalFormatting sqref="F2499:F2500">
    <cfRule type="expression" dxfId="47" priority="3" stopIfTrue="1">
      <formula>IF(AND(LEN($A2499)&gt;0,$A2499&lt;&gt;$F2499),TRUE,FALSE)</formula>
    </cfRule>
  </conditionalFormatting>
  <dataValidations count="5">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00000000-0002-0000-0400-000004000000}">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M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A4" sqref="A4"/>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5" hidden="1" customWidth="1"/>
    <col min="10" max="10" width="48.875" style="17" hidden="1" customWidth="1"/>
    <col min="11" max="11" width="9" style="17" hidden="1" customWidth="1"/>
    <col min="12" max="13" width="8.875" style="17" hidden="1" customWidth="1"/>
    <col min="14" max="14" width="31.25" style="17" customWidth="1"/>
    <col min="15" max="26" width="8.875" style="17" customWidth="1"/>
    <col min="27" max="16384" width="8.875" style="17"/>
  </cols>
  <sheetData>
    <row r="1" spans="1:10" ht="30" customHeight="1">
      <c r="A1" s="432" t="str">
        <f ca="1">OFFSET(L!$C$1,MATCH("Checker"&amp;ADDRESS(ROW(),COLUMN(),4),L!$A:$A,0)-1,SL,,)</f>
        <v>To ensure all required fields have been populated before submitting to your customers review form for any line items highlighted in red</v>
      </c>
      <c r="B1" s="432"/>
      <c r="C1" s="432"/>
      <c r="D1" s="127" t="str">
        <f ca="1">OFFSET(L!$C$1,MATCH("Checker"&amp;ADDRESS(ROW(),COLUMN(),4),L!$A:$A,0)-1,SL,,)</f>
        <v>Required fields remaining to be completed</v>
      </c>
      <c r="E1" s="74" t="s">
        <v>439</v>
      </c>
    </row>
    <row r="2" spans="1:10" ht="15">
      <c r="A2" s="67" t="s">
        <v>484</v>
      </c>
      <c r="B2" s="68" t="str">
        <f>IF(F57=1,"Click here to return to Smelter List","")</f>
        <v>Click here to return to Smelter List</v>
      </c>
      <c r="C2" s="131" t="str">
        <f>IF(F56=1,"Click here to return to Product List","")</f>
        <v/>
      </c>
      <c r="D2" s="158" t="str">
        <f ca="1">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Corvalent Corporation</v>
      </c>
      <c r="C4" s="161" t="str">
        <f t="shared" ref="C4:C9" ca="1" si="0">IF(H4=1,J4,I4)</f>
        <v>Complete</v>
      </c>
      <c r="D4" s="281"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744</v>
      </c>
      <c r="F6" s="95">
        <f>IF(OR(B5=Declaration!P9,B5=Declaration!Q9,B5=0),0,1)</f>
        <v>0</v>
      </c>
      <c r="G6" s="71">
        <f t="shared" si="1"/>
        <v>1</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Martin Rudloff</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martin.rudloff@corvalent.com</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512-456-2400</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Martin Rudloff</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martin.rudloff@corvalent.com</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t="str">
        <f>Declaration!D21</f>
        <v>512-456-2400</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44412</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443</v>
      </c>
      <c r="F14" s="94"/>
      <c r="G14" s="19"/>
      <c r="H14" s="73">
        <f t="shared" si="2"/>
        <v>0</v>
      </c>
    </row>
    <row r="15" spans="1:10" ht="26.25">
      <c r="A15" s="91" t="str">
        <f ca="1">Declaration!B26</f>
        <v>Cobalt(*)</v>
      </c>
      <c r="B15" s="90" t="str">
        <f>Declaration!D26</f>
        <v>Yes</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1">
      <c r="A19" s="90" t="str">
        <f ca="1">Declaration!B31</f>
        <v>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39">
      <c r="A20" s="91" t="str">
        <f ca="1">Declaration!B32</f>
        <v>Cobalt(*)</v>
      </c>
      <c r="B20" s="90" t="str">
        <f>Declaration!D32</f>
        <v>Yes</v>
      </c>
      <c r="C20" s="161" t="str">
        <f t="shared" ca="1" si="3"/>
        <v>Complete</v>
      </c>
      <c r="D20" s="96" t="str">
        <f>IF(H20=1,"Click here to answer question 2 for Cobalt","")</f>
        <v/>
      </c>
      <c r="E20" s="74" t="s">
        <v>440</v>
      </c>
      <c r="F20" s="95">
        <f>IF(OR(B$15="No",B$15="Unknown"),0,1)</f>
        <v>1</v>
      </c>
      <c r="G20" s="71">
        <f t="shared" ref="G20:G55" si="5">IF(B20=0,1,0)</f>
        <v>0</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8.25">
      <c r="A24" s="90" t="str">
        <f ca="1">Declaration!B37</f>
        <v>3) Does 100 percent of the cobalt originate from recycled or scrap sources? (*)</v>
      </c>
      <c r="B24" s="93"/>
      <c r="C24" s="93"/>
      <c r="D24" s="97"/>
      <c r="E24" s="74" t="s">
        <v>744</v>
      </c>
      <c r="F24" s="94"/>
      <c r="G24" s="19"/>
      <c r="H24" s="19"/>
      <c r="J24" s="157"/>
    </row>
    <row r="25" spans="1:10" ht="39">
      <c r="A25" s="91" t="str">
        <f ca="1">Declaration!B38</f>
        <v>Cobalt(*)</v>
      </c>
      <c r="B25" s="90" t="str">
        <f>Declaration!D38</f>
        <v>No</v>
      </c>
      <c r="C25" s="161" t="str">
        <f ca="1">IF(H25=1,J25,I25)</f>
        <v>Complete</v>
      </c>
      <c r="D25" s="96" t="str">
        <f>IF(H25=1,"Click here to answer question 3 for Cobalt","")</f>
        <v/>
      </c>
      <c r="E25" s="74" t="s">
        <v>744</v>
      </c>
      <c r="F25" s="95">
        <f>F20</f>
        <v>1</v>
      </c>
      <c r="G25" s="71">
        <f>IF(B25=0,1,0)</f>
        <v>0</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8.25">
      <c r="A29" s="90" t="str">
        <f ca="1">Declaration!B43</f>
        <v>4) What percentage of relevant suppliers have provided a response to your supply chain survey?(*)</v>
      </c>
      <c r="B29" s="93"/>
      <c r="C29" s="93"/>
      <c r="D29" s="97"/>
      <c r="E29" s="74" t="s">
        <v>440</v>
      </c>
      <c r="F29" s="94"/>
      <c r="G29" s="19"/>
      <c r="H29" s="19"/>
    </row>
    <row r="30" spans="1:10" ht="26.25">
      <c r="A30" s="91" t="str">
        <f ca="1">Declaration!B44</f>
        <v>Cobalt(*)</v>
      </c>
      <c r="B30" s="90" t="str">
        <f>Declaration!D44</f>
        <v>Greater than 90%</v>
      </c>
      <c r="C30" s="161" t="str">
        <f t="shared" ca="1" si="3"/>
        <v>Complete</v>
      </c>
      <c r="D30" s="98" t="str">
        <f>IF(H30=1,"Click here to answer question 4 for Cobalt","")</f>
        <v/>
      </c>
      <c r="E30" s="74" t="s">
        <v>439</v>
      </c>
      <c r="F30" s="95">
        <f>F20</f>
        <v>1</v>
      </c>
      <c r="G30" s="71">
        <f t="shared" si="5"/>
        <v>0</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2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2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1">
      <c r="A34" s="90" t="str">
        <f ca="1">Declaration!B49</f>
        <v>5) Have you identified all of the smelters supplying the cobalt to your supply chain? (*)</v>
      </c>
      <c r="B34" s="93"/>
      <c r="C34" s="93"/>
      <c r="D34" s="97"/>
      <c r="E34" s="74" t="s">
        <v>441</v>
      </c>
      <c r="F34" s="94"/>
      <c r="G34" s="19"/>
      <c r="H34" s="19"/>
    </row>
    <row r="35" spans="1:10" ht="51.75">
      <c r="A35" s="91" t="str">
        <f ca="1">Declaration!B50</f>
        <v>Cobalt(*)</v>
      </c>
      <c r="B35" s="90" t="str">
        <f>Declaration!D50</f>
        <v>Yes</v>
      </c>
      <c r="C35" s="161" t="str">
        <f t="shared" ca="1" si="3"/>
        <v>Complete</v>
      </c>
      <c r="D35" s="98" t="str">
        <f>IF(H35=1,"Click here to answer question 5 for Cobalt","")</f>
        <v/>
      </c>
      <c r="E35" s="74" t="s">
        <v>743</v>
      </c>
      <c r="F35" s="95">
        <f>F20</f>
        <v>1</v>
      </c>
      <c r="G35" s="71">
        <f t="shared" si="5"/>
        <v>0</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7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7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75">
      <c r="A39" s="90" t="str">
        <f ca="1">Declaration!B55</f>
        <v>6) Has all applicable smelter information received by your company been reported in this declaration? (*)</v>
      </c>
      <c r="B39" s="93"/>
      <c r="C39" s="93"/>
      <c r="D39" s="97"/>
      <c r="E39" s="74" t="s">
        <v>442</v>
      </c>
      <c r="F39" s="94"/>
      <c r="G39" s="19"/>
      <c r="H39" s="19"/>
    </row>
    <row r="40" spans="1:10" ht="39">
      <c r="A40" s="91" t="str">
        <f ca="1">Declaration!B56</f>
        <v>Cobalt(*)</v>
      </c>
      <c r="B40" s="90" t="str">
        <f>Declaration!D56</f>
        <v>Yes</v>
      </c>
      <c r="C40" s="161" t="str">
        <f t="shared" ca="1" si="3"/>
        <v>Complete</v>
      </c>
      <c r="D40" s="98" t="str">
        <f>IF(H40=1,"Click here to answer question 6 for Cobalt","")</f>
        <v/>
      </c>
      <c r="E40" s="74" t="s">
        <v>440</v>
      </c>
      <c r="F40" s="95">
        <f>F20</f>
        <v>1</v>
      </c>
      <c r="G40" s="71">
        <f t="shared" si="5"/>
        <v>0</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5">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t="str">
        <f>Declaration!D63</f>
        <v>No</v>
      </c>
      <c r="C45" s="161" t="str">
        <f t="shared" ca="1" si="3"/>
        <v>Complete</v>
      </c>
      <c r="D45" s="267" t="str">
        <f>IF(H45=1,"Click here to answer question (A)","")</f>
        <v/>
      </c>
      <c r="E45" s="74" t="s">
        <v>744</v>
      </c>
      <c r="F45" s="95">
        <f>IF(SUM(F$20:F$23)=0,0,1)</f>
        <v>1</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15">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39">
      <c r="A47" s="90" t="str">
        <f ca="1">Declaration!B65</f>
        <v>B. Does your policy cover, at a minimum, all risks in the OECD Due Diligence Guidance Annex II Model Policy, as well as the worst forms of child labor? (*)</v>
      </c>
      <c r="B47" s="90" t="str">
        <f>Declaration!D65</f>
        <v>No</v>
      </c>
      <c r="C47" s="161" t="str">
        <f ca="1">IF(H47=1,J47,I47)</f>
        <v>Complete</v>
      </c>
      <c r="D47" s="268" t="str">
        <f>IF(H47=1,"Click here to answer question (B)","")</f>
        <v/>
      </c>
      <c r="E47" s="74" t="s">
        <v>744</v>
      </c>
      <c r="F47" s="95">
        <f t="shared" ref="F47:F55" si="7">F$45</f>
        <v>1</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t="str">
        <f>Declaration!D67</f>
        <v>Yes</v>
      </c>
      <c r="C48" s="161" t="str">
        <f ca="1">IF(H48=1,J48,I48)</f>
        <v>Complete</v>
      </c>
      <c r="D48" s="268" t="str">
        <f>IF(H48=1,"Click here to answer question (C)","")</f>
        <v/>
      </c>
      <c r="E48" s="74" t="s">
        <v>744</v>
      </c>
      <c r="F48" s="95">
        <f t="shared" si="7"/>
        <v>1</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51">
      <c r="A49" s="90" t="str">
        <f ca="1">Declaration!B69</f>
        <v>D. Do you require suppliers to exercise due diligence over the cobalt supply chain in accordance with the OECD Due Diligence Guidance? (*)</v>
      </c>
      <c r="B49" s="90" t="str">
        <f>Declaration!D69</f>
        <v>Yes</v>
      </c>
      <c r="C49" s="344" t="str">
        <f t="shared" ca="1" si="3"/>
        <v>Complete</v>
      </c>
      <c r="D49" s="268" t="str">
        <f>IF(H49=1,"Click here to answer question (D)","")</f>
        <v/>
      </c>
      <c r="E49" s="74" t="s">
        <v>744</v>
      </c>
      <c r="F49" s="95">
        <f t="shared" si="7"/>
        <v>1</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E. Do you require your direct suppliers to source cobalt from smelters whose due diligence practices have been validated by an independent third party audit program? (*)</v>
      </c>
      <c r="B50" s="90" t="str">
        <f>Declaration!D71</f>
        <v>Yes</v>
      </c>
      <c r="C50" s="161" t="str">
        <f ca="1">IF(H50=1,J50,I50)</f>
        <v>Complete</v>
      </c>
      <c r="D50" s="268" t="str">
        <f>IF(H50=1,"Click here to answer question (E)","")</f>
        <v/>
      </c>
      <c r="E50" s="74" t="s">
        <v>744</v>
      </c>
      <c r="F50" s="95">
        <f t="shared" si="7"/>
        <v>1</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F. Do you require suppliers' due diligence practices to cover, at a minimum, all risks in the OECD Due Diligence Guidance Annex II Model Policy, as well as the worst forms of child labor? (*)</v>
      </c>
      <c r="B51" s="90" t="str">
        <f>Declaration!D73</f>
        <v>Yes</v>
      </c>
      <c r="C51" s="344" t="str">
        <f t="shared" ca="1" si="3"/>
        <v>Complete</v>
      </c>
      <c r="D51" s="268" t="str">
        <f>IF(H51=1,"Click here to answer question (F)","")</f>
        <v/>
      </c>
      <c r="E51" s="74" t="s">
        <v>744</v>
      </c>
      <c r="F51" s="95">
        <f t="shared" si="7"/>
        <v>1</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G. Does your company conduct cobalt supply chain survey(s) of your relevant supplier(s)? (*)</v>
      </c>
      <c r="B53" s="90" t="str">
        <f>IF(Declaration!D75="No",Declaration!D75,IF(Declaration!D75="Yes, CRT",Declaration!D75,IF(Declaration!D75="Yes, Using Other Format (Describe)",Declaration!G75,0)))</f>
        <v>Yes, CRT</v>
      </c>
      <c r="C53" s="161" t="str">
        <f t="shared" ca="1" si="3"/>
        <v>Complete</v>
      </c>
      <c r="D53" s="268" t="str">
        <f>IF(H53=1,"Click here to answer question (G)","")</f>
        <v/>
      </c>
      <c r="E53" s="74" t="s">
        <v>744</v>
      </c>
      <c r="F53" s="95">
        <f t="shared" si="7"/>
        <v>1</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H. Do you review due diligence information received from your suppliers against your company’s expectations? (*)</v>
      </c>
      <c r="B54" s="90" t="str">
        <f>Declaration!D77</f>
        <v>Yes</v>
      </c>
      <c r="C54" s="344" t="str">
        <f t="shared" ca="1" si="3"/>
        <v>Complete</v>
      </c>
      <c r="D54" s="268" t="str">
        <f>IF(H54=1,"Click here to answer question (H)","")</f>
        <v/>
      </c>
      <c r="E54" s="74" t="s">
        <v>744</v>
      </c>
      <c r="F54" s="95">
        <f t="shared" si="7"/>
        <v>1</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I. Does your review process include corrective action management? (*)</v>
      </c>
      <c r="B55" s="90" t="str">
        <f>Declaration!D79</f>
        <v>No</v>
      </c>
      <c r="C55" s="344" t="str">
        <f ca="1">IF(H55=1,J55,I55)</f>
        <v>Complete</v>
      </c>
      <c r="D55" s="268" t="str">
        <f>IF(H55=1,"Click here to answer question (I)","")</f>
        <v/>
      </c>
      <c r="E55" s="74" t="s">
        <v>744</v>
      </c>
      <c r="F55" s="95">
        <f t="shared" si="7"/>
        <v>1</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 ca="1">IF(K57=1,L57,IF(B15="No","Not Required",IF(G57=0,I57,J57)))</f>
        <v>Complete</v>
      </c>
      <c r="D57" s="337" t="str">
        <f ca="1">IF(H57=0,"","Click here to provide smelter information")</f>
        <v/>
      </c>
      <c r="E57" s="74" t="s">
        <v>744</v>
      </c>
      <c r="F57" s="95">
        <f>F$45</f>
        <v>1</v>
      </c>
      <c r="G57" s="71">
        <f ca="1">IF(AND(COUNTIF(SmelterIdetifiedForMetal,"Cobalt")&gt;0,COUNTIF('Smelter List'!AB$5:AB$2500,"Cobalt?*")&gt;0),0,1)</f>
        <v>0</v>
      </c>
      <c r="H57" s="72">
        <f ca="1">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1</v>
      </c>
      <c r="G58" s="71">
        <f ca="1">IF(COUNTIF('Smelter List'!C5:C9,"")&lt;10,0,1)</f>
        <v>0</v>
      </c>
      <c r="H58" s="72" t="e">
        <f ca="1">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1</v>
      </c>
      <c r="G59" s="71">
        <f ca="1">IF(COUNTIF('Smelter List'!C5:C10,"")&lt;10,0,1)</f>
        <v>0</v>
      </c>
      <c r="H59" s="72" t="e">
        <f ca="1">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1</v>
      </c>
      <c r="G60" s="71">
        <f ca="1">IF(COUNTIF('Smelter List'!C5:C11,"")&lt;10,0,1)</f>
        <v>0</v>
      </c>
      <c r="H60" s="72" t="e">
        <f ca="1">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5">
      <c r="A61" s="169" t="s">
        <v>1199</v>
      </c>
      <c r="B61" s="90"/>
      <c r="C61" s="169" t="str">
        <f ca="1">IF(F61=0,J61,IF(G61=0,I61,L61))</f>
        <v>N/A</v>
      </c>
      <c r="D61" s="96"/>
      <c r="E61" s="74"/>
      <c r="F61" s="95">
        <f ca="1">IF(COUNTIF('Smelter List'!$C:$C,"Smelter Not Listed")&gt;0,1,0)</f>
        <v>0</v>
      </c>
      <c r="G61" s="71">
        <f ca="1">SUM('Smelter List'!X5:X2498)</f>
        <v>0</v>
      </c>
      <c r="H61" s="72">
        <f ca="1">F61*G61</f>
        <v>0</v>
      </c>
      <c r="I61" s="156" t="str">
        <f ca="1">OFFSET(L!$C$1,MATCH("Checker"&amp;"Comp",L!$A:$A,0)-1,SL,,)</f>
        <v>Complete</v>
      </c>
      <c r="J61" s="17" t="s">
        <v>1200</v>
      </c>
      <c r="K61" s="159"/>
      <c r="L61" s="17" t="s">
        <v>1201</v>
      </c>
    </row>
    <row r="62" spans="1:12">
      <c r="H62" s="17">
        <f ca="1">SUM(H4:H57)</f>
        <v>0</v>
      </c>
    </row>
    <row r="63" spans="1:12">
      <c r="A63" s="19"/>
    </row>
    <row r="64" spans="1:12">
      <c r="A64" s="19"/>
    </row>
    <row r="65" spans="1:1" ht="13.5" thickBot="1">
      <c r="A65" s="19"/>
    </row>
  </sheetData>
  <sheetProtection algorithmName="SHA-512" hashValue="31wS5U8pMkYHXsxpy0ZUIcrtkzxIwtI+8Emd14YZjU4VckCWxC9sOaoMDd3uQQYbEWpEXD9YbBXs4MmAG1TgZQ==" saltValue="MQW/k96kkpd7xkrn870pL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s>
  <mergeCells count="1">
    <mergeCell ref="A1:C1"/>
  </mergeCells>
  <phoneticPr fontId="86"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dxfId="14"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13" priority="52" stopIfTrue="1">
      <formula>OR(C48="Complete",C48="填写", C48="記入済",C48="완료",C48="Complétez",C48="Concluído",C48="Vollständig",C48="Completare",C48="Doldurun")</formula>
    </cfRule>
    <cfRule type="expression" dxfId="12" priority="16" stopIfTrue="1">
      <formula>B15="No"</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B2" location="'Smelter List'!A1" display="'Smelter List'!A1" xr:uid="{00000000-0004-0000-0500-00000A000000}"/>
    <hyperlink ref="D6" location="Declaration!B10" display="Declaration!B10" xr:uid="{00000000-0004-0000-0500-00000B000000}"/>
    <hyperlink ref="D55" location="Declaration!B79" display="Declaration!B79" xr:uid="{00000000-0004-0000-0500-00000C000000}"/>
    <hyperlink ref="D54" location="Declaration!B77" display="Declaration!B77" xr:uid="{00000000-0004-0000-0500-00000D000000}"/>
    <hyperlink ref="D51" location="Declaration!B73" display="Declaration!B73" xr:uid="{00000000-0004-0000-0500-00000E000000}"/>
    <hyperlink ref="D50" location="Declaration!B71" display="Declaration!B71" xr:uid="{00000000-0004-0000-0500-00000F000000}"/>
    <hyperlink ref="D49" location="Declaration!B69" display="Declaration!B69" xr:uid="{00000000-0004-0000-0500-000010000000}"/>
    <hyperlink ref="D48" location="Declaration!B67" display="Declaration!B67" xr:uid="{00000000-0004-0000-0500-000011000000}"/>
    <hyperlink ref="D47" location="Declaration!B65" display="Declaration!B65" xr:uid="{00000000-0004-0000-0500-000012000000}"/>
    <hyperlink ref="D43" location="Declaration!B65" display="Declaration!B65" xr:uid="{00000000-0004-0000-0500-000013000000}"/>
    <hyperlink ref="D42" location="Declaration!B64" display="Declaration!B64" xr:uid="{00000000-0004-0000-0500-000014000000}"/>
    <hyperlink ref="D41" location="Declaration!B63" display="Declaration!B63" xr:uid="{00000000-0004-0000-0500-000015000000}"/>
    <hyperlink ref="D40" location="Declaration!B56" display="Declaration!B56" xr:uid="{00000000-0004-0000-0500-000016000000}"/>
    <hyperlink ref="D38" location="Declaration!B59" display="Declaration!B59" xr:uid="{00000000-0004-0000-0500-000017000000}"/>
    <hyperlink ref="D37" location="Declaration!B58" display="Declaration!B58" xr:uid="{00000000-0004-0000-0500-000018000000}"/>
    <hyperlink ref="D36" location="Declaration!B57" display="Declaration!B57" xr:uid="{00000000-0004-0000-0500-000019000000}"/>
    <hyperlink ref="D35" location="Declaration!B50" display="Declaration!B50" xr:uid="{00000000-0004-0000-0500-00001A000000}"/>
    <hyperlink ref="D33" location="Declaration!B53" display="Declaration!B53" xr:uid="{00000000-0004-0000-0500-00001B000000}"/>
    <hyperlink ref="D32" location="Declaration!B52" display="Declaration!B52" xr:uid="{00000000-0004-0000-0500-00001C000000}"/>
    <hyperlink ref="D31" location="Declaration!B51" display="Declaration!B51" xr:uid="{00000000-0004-0000-0500-00001D000000}"/>
    <hyperlink ref="D30" location="Declaration!B44" display="Declaration!B44" xr:uid="{00000000-0004-0000-0500-00001E000000}"/>
    <hyperlink ref="D18" location="Declaration!B29" display="Declaration!B29" xr:uid="{00000000-0004-0000-0500-00001F000000}"/>
    <hyperlink ref="D17" location="Declaration!B28" display="Declaration!B28" xr:uid="{00000000-0004-0000-0500-000020000000}"/>
    <hyperlink ref="D16" location="Declaration!B27" display="Declaration!B27" xr:uid="{00000000-0004-0000-0500-000021000000}"/>
    <hyperlink ref="D15" location="Declaration!B26" display="Declaration!B26" xr:uid="{00000000-0004-0000-0500-000022000000}"/>
    <hyperlink ref="D13" location="Declaration!B22" display="Declaration!B22" xr:uid="{00000000-0004-0000-0500-000023000000}"/>
    <hyperlink ref="D11" location="Declaration!B20" display="Declaration!B20" xr:uid="{00000000-0004-0000-0500-000024000000}"/>
    <hyperlink ref="D10" location="Declaration!B18" display="Declaration!B18" xr:uid="{00000000-0004-0000-0500-000025000000}"/>
    <hyperlink ref="D4" location="Declaration!D8" display="Declaration!D8" xr:uid="{00000000-0004-0000-0500-000026000000}"/>
    <hyperlink ref="C2" location="'Product List'!A1" display="'Product List'!A1" xr:uid="{00000000-0004-0000-0500-000027000000}"/>
    <hyperlink ref="A2" location="Declaration!A1" display="Click here to return to Declaration tab" xr:uid="{00000000-0004-0000-0500-000028000000}"/>
    <hyperlink ref="D45" location="Declaration!B63" display="Declaration!B63" xr:uid="{00000000-0004-0000-0500-000029000000}"/>
    <hyperlink ref="D7" location="Declaration!B15" display="Declaration!B15" xr:uid="{00000000-0004-0000-0500-00002A000000}"/>
    <hyperlink ref="D5" location="Declaration!B9" display="Declaration!B9" xr:uid="{00000000-0004-0000-0500-00002B000000}"/>
    <hyperlink ref="D20" location="Declaration!B32" display="Declaration!B32" xr:uid="{00000000-0004-0000-0500-00002C000000}"/>
    <hyperlink ref="D56" location="'Product List'!A1" display="'Product List'!A1" xr:uid="{00000000-0004-0000-0500-00002D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C12"/>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34" t="str">
        <f ca="1">OFFSET(L!$C$1,MATCH("Product List"&amp;ADDRESS(ROW(),COLUMN(),4),L!$A:$A,0)-1,SL,,)</f>
        <v>Completion required only if reporting level "Product (or List of Products)" selected on the 'Declaration' worksheet.</v>
      </c>
      <c r="B1" s="435"/>
      <c r="C1" s="435"/>
      <c r="D1" s="435"/>
      <c r="E1" s="126"/>
    </row>
    <row r="2" spans="1:35">
      <c r="A2" s="23"/>
      <c r="B2" s="128"/>
      <c r="C2" s="128"/>
      <c r="D2"/>
      <c r="E2" s="24"/>
    </row>
    <row r="3" spans="1:35">
      <c r="A3" s="23"/>
      <c r="B3" s="128"/>
      <c r="C3" s="128"/>
      <c r="D3" s="128"/>
      <c r="E3" s="24"/>
    </row>
    <row r="4" spans="1:35" ht="15.75" customHeight="1">
      <c r="A4" s="23"/>
      <c r="B4" s="433" t="s">
        <v>484</v>
      </c>
      <c r="C4" s="433"/>
      <c r="D4" s="433"/>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00"/>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00"/>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00"/>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00"/>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00"/>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00"/>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00"/>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6" t="str">
        <f ca="1">OFFSET(L!$C$1,MATCH("General"&amp;"Cpy",L!$A:$A,0)-1,SL,,)</f>
        <v>© 2020 Responsible Minerals Initiative. All rights reserved.</v>
      </c>
      <c r="C1001" s="436"/>
      <c r="D1001" s="436"/>
      <c r="E1001" s="25"/>
    </row>
    <row r="1002" spans="1:35" ht="13.5"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94"/>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2" bestFit="1" customWidth="1"/>
    <col min="2" max="2" width="42.875" style="202" customWidth="1"/>
    <col min="3" max="3" width="40.125" style="202" customWidth="1"/>
    <col min="4" max="4" width="22.875" style="202" customWidth="1"/>
    <col min="5" max="5" width="12.75" style="202" customWidth="1"/>
    <col min="6" max="6" width="12.75" style="203" customWidth="1"/>
    <col min="7" max="7" width="15.25" style="202" customWidth="1"/>
    <col min="8" max="8" width="23.875" style="202" customWidth="1"/>
    <col min="9" max="9" width="28.125" style="202" customWidth="1"/>
    <col min="10" max="10" width="38.75" style="202" hidden="1" customWidth="1"/>
    <col min="11" max="11" width="24.125" style="202" hidden="1" customWidth="1"/>
    <col min="12" max="12" width="17.5" style="202" customWidth="1"/>
    <col min="13" max="13" width="16.125" style="202" customWidth="1"/>
    <col min="14" max="16384" width="8.875" style="202"/>
  </cols>
  <sheetData>
    <row r="1" spans="1:13" ht="180" customHeight="1">
      <c r="A1" s="43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7"/>
      <c r="C1" s="437"/>
      <c r="D1" s="437"/>
      <c r="E1" s="437"/>
      <c r="F1" s="437"/>
      <c r="G1" s="437"/>
    </row>
    <row r="2" spans="1:13">
      <c r="A2" s="438"/>
      <c r="B2" s="438"/>
      <c r="C2" s="438"/>
      <c r="D2" s="438"/>
      <c r="E2" s="438"/>
      <c r="F2" s="438"/>
      <c r="G2" s="438"/>
      <c r="H2" s="438"/>
      <c r="I2" s="438"/>
    </row>
    <row r="3" spans="1:13">
      <c r="A3" s="438"/>
      <c r="B3" s="438"/>
      <c r="C3" s="438"/>
      <c r="D3" s="438"/>
      <c r="E3" s="438"/>
      <c r="F3" s="438"/>
      <c r="G3" s="438"/>
      <c r="H3" s="438"/>
      <c r="I3" s="438"/>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18" t="s">
        <v>11650</v>
      </c>
      <c r="B5" s="318" t="s">
        <v>13835</v>
      </c>
      <c r="C5" s="318" t="s">
        <v>13835</v>
      </c>
      <c r="D5" s="318" t="s">
        <v>12058</v>
      </c>
      <c r="E5" s="318" t="s">
        <v>13836</v>
      </c>
      <c r="F5" s="280" t="s">
        <v>11911</v>
      </c>
      <c r="G5" s="230"/>
      <c r="H5" s="334" t="s">
        <v>13868</v>
      </c>
      <c r="I5" s="334" t="s">
        <v>11769</v>
      </c>
      <c r="J5" s="202" t="str">
        <f t="shared" ref="J5:J30" si="0">A5&amp;B5</f>
        <v>CobaltChemaf Etoile</v>
      </c>
      <c r="K5" s="202" t="str">
        <f t="shared" ref="K5:K30" si="1">A5&amp;B5</f>
        <v>CobaltChemaf Etoile</v>
      </c>
    </row>
    <row r="6" spans="1:13">
      <c r="A6" s="318" t="s">
        <v>11650</v>
      </c>
      <c r="B6" s="318" t="s">
        <v>13837</v>
      </c>
      <c r="C6" s="318" t="s">
        <v>13837</v>
      </c>
      <c r="D6" s="318" t="s">
        <v>12058</v>
      </c>
      <c r="E6" s="318" t="s">
        <v>13838</v>
      </c>
      <c r="F6" s="280" t="s">
        <v>11911</v>
      </c>
      <c r="G6" s="230"/>
      <c r="H6" s="334" t="s">
        <v>13868</v>
      </c>
      <c r="I6" s="334" t="s">
        <v>11769</v>
      </c>
      <c r="J6" s="202" t="str">
        <f t="shared" si="0"/>
        <v>CobaltChemaf Usoke</v>
      </c>
      <c r="K6" s="202" t="str">
        <f t="shared" si="1"/>
        <v>CobaltChemaf Usoke</v>
      </c>
    </row>
    <row r="7" spans="1:13">
      <c r="A7" s="318" t="s">
        <v>11650</v>
      </c>
      <c r="B7" s="318" t="s">
        <v>13839</v>
      </c>
      <c r="C7" s="318" t="s">
        <v>13839</v>
      </c>
      <c r="D7" s="318" t="s">
        <v>11998</v>
      </c>
      <c r="E7" s="318" t="s">
        <v>13840</v>
      </c>
      <c r="F7" s="280" t="s">
        <v>11911</v>
      </c>
      <c r="G7" s="230"/>
      <c r="H7" s="334" t="s">
        <v>13869</v>
      </c>
      <c r="I7" s="334" t="s">
        <v>12816</v>
      </c>
      <c r="J7" s="202" t="str">
        <f t="shared" si="0"/>
        <v>CobaltChizhou Xi’en New Material Technology Co., Ltd.</v>
      </c>
      <c r="K7" s="202" t="str">
        <f t="shared" si="1"/>
        <v>CobaltChizhou Xi’en New Material Technology Co., Ltd.</v>
      </c>
    </row>
    <row r="8" spans="1:13">
      <c r="A8" s="318" t="s">
        <v>11650</v>
      </c>
      <c r="B8" s="318" t="s">
        <v>13804</v>
      </c>
      <c r="C8" s="318" t="s">
        <v>13804</v>
      </c>
      <c r="D8" s="318" t="s">
        <v>12154</v>
      </c>
      <c r="E8" s="318" t="s">
        <v>12787</v>
      </c>
      <c r="F8" s="280" t="s">
        <v>11911</v>
      </c>
      <c r="G8" s="230"/>
      <c r="H8" s="334" t="s">
        <v>12797</v>
      </c>
      <c r="I8" s="334" t="s">
        <v>12899</v>
      </c>
      <c r="J8" s="202" t="str">
        <f t="shared" si="0"/>
        <v>CobaltCompagnie de Tifnout Tiranimine</v>
      </c>
      <c r="K8" s="202" t="str">
        <f t="shared" si="1"/>
        <v>CobaltCompagnie de Tifnout Tiranimine</v>
      </c>
    </row>
    <row r="9" spans="1:13">
      <c r="A9" s="318" t="s">
        <v>11650</v>
      </c>
      <c r="B9" s="318" t="s">
        <v>12774</v>
      </c>
      <c r="C9" s="318" t="s">
        <v>13804</v>
      </c>
      <c r="D9" s="318" t="s">
        <v>12154</v>
      </c>
      <c r="E9" s="318" t="s">
        <v>12787</v>
      </c>
      <c r="F9" s="280" t="s">
        <v>11911</v>
      </c>
      <c r="G9" s="230"/>
      <c r="H9" s="334" t="s">
        <v>12797</v>
      </c>
      <c r="I9" s="334" t="s">
        <v>12899</v>
      </c>
      <c r="J9" s="202" t="str">
        <f t="shared" si="0"/>
        <v>CobaltComplexe hydrométallurgique de Guemassa</v>
      </c>
      <c r="K9" s="202" t="str">
        <f t="shared" si="1"/>
        <v>CobaltComplexe hydrométallurgique de Guemassa</v>
      </c>
    </row>
    <row r="10" spans="1:13">
      <c r="A10" s="318" t="s">
        <v>11650</v>
      </c>
      <c r="B10" s="318" t="s">
        <v>13805</v>
      </c>
      <c r="C10" s="318" t="s">
        <v>13805</v>
      </c>
      <c r="D10" s="318" t="s">
        <v>12220</v>
      </c>
      <c r="E10" s="318" t="s">
        <v>13806</v>
      </c>
      <c r="F10" s="280" t="s">
        <v>11911</v>
      </c>
      <c r="G10" s="230"/>
      <c r="H10" s="334" t="s">
        <v>13911</v>
      </c>
      <c r="I10" s="334" t="s">
        <v>10446</v>
      </c>
      <c r="J10" s="202" t="str">
        <f t="shared" si="0"/>
        <v>CobaltCoreMax Corporation</v>
      </c>
      <c r="K10" s="202" t="str">
        <f t="shared" si="1"/>
        <v>CobaltCoreMax Corporation</v>
      </c>
    </row>
    <row r="11" spans="1:13">
      <c r="A11" s="318" t="s">
        <v>11650</v>
      </c>
      <c r="B11" s="318" t="s">
        <v>12775</v>
      </c>
      <c r="C11" s="318" t="s">
        <v>12775</v>
      </c>
      <c r="D11" s="318" t="s">
        <v>12005</v>
      </c>
      <c r="E11" s="318" t="s">
        <v>12788</v>
      </c>
      <c r="F11" s="280" t="s">
        <v>11911</v>
      </c>
      <c r="G11" s="230"/>
      <c r="H11" s="334" t="s">
        <v>12798</v>
      </c>
      <c r="I11" s="334" t="s">
        <v>11764</v>
      </c>
      <c r="J11" s="202" t="str">
        <f t="shared" si="0"/>
        <v>CobaltCosmo EcoChem Co., Ltd.</v>
      </c>
      <c r="K11" s="202" t="str">
        <f t="shared" si="1"/>
        <v>CobaltCosmo EcoChem Co., Ltd.</v>
      </c>
    </row>
    <row r="12" spans="1:13">
      <c r="A12" s="318" t="s">
        <v>11650</v>
      </c>
      <c r="B12" s="318" t="s">
        <v>13807</v>
      </c>
      <c r="C12" s="318" t="s">
        <v>13807</v>
      </c>
      <c r="D12" s="318" t="s">
        <v>12136</v>
      </c>
      <c r="E12" s="318" t="s">
        <v>13808</v>
      </c>
      <c r="F12" s="280" t="s">
        <v>11911</v>
      </c>
      <c r="G12" s="230"/>
      <c r="H12" s="334" t="s">
        <v>6948</v>
      </c>
      <c r="I12" s="334" t="s">
        <v>6948</v>
      </c>
      <c r="J12" s="202" t="str">
        <f t="shared" si="0"/>
        <v>CobaltDynatec Madagascar Company</v>
      </c>
      <c r="K12" s="202" t="str">
        <f t="shared" si="1"/>
        <v>CobaltDynatec Madagascar Company</v>
      </c>
    </row>
    <row r="13" spans="1:13" ht="13.5" customHeight="1">
      <c r="A13" s="318" t="s">
        <v>11650</v>
      </c>
      <c r="B13" s="318" t="s">
        <v>13809</v>
      </c>
      <c r="C13" s="318" t="s">
        <v>13809</v>
      </c>
      <c r="D13" s="318" t="s">
        <v>11998</v>
      </c>
      <c r="E13" s="318" t="s">
        <v>13810</v>
      </c>
      <c r="F13" s="280" t="s">
        <v>11911</v>
      </c>
      <c r="G13" s="230"/>
      <c r="H13" s="334" t="s">
        <v>13860</v>
      </c>
      <c r="I13" s="334" t="s">
        <v>12862</v>
      </c>
      <c r="J13" s="202" t="str">
        <f t="shared" si="0"/>
        <v>CobaltFairsky Industrial Co., Limited</v>
      </c>
      <c r="K13" s="202" t="str">
        <f t="shared" si="1"/>
        <v>CobaltFairsky Industrial Co., Limited</v>
      </c>
    </row>
    <row r="14" spans="1:13" ht="13.5" customHeight="1">
      <c r="A14" s="318" t="s">
        <v>11650</v>
      </c>
      <c r="B14" s="318" t="s">
        <v>12776</v>
      </c>
      <c r="C14" s="318" t="s">
        <v>12776</v>
      </c>
      <c r="D14" s="318" t="s">
        <v>12048</v>
      </c>
      <c r="E14" s="318" t="s">
        <v>12521</v>
      </c>
      <c r="F14" s="280" t="s">
        <v>11911</v>
      </c>
      <c r="G14" s="230"/>
      <c r="H14" s="334" t="s">
        <v>12533</v>
      </c>
      <c r="I14" s="334" t="s">
        <v>875</v>
      </c>
      <c r="J14" s="202" t="str">
        <f t="shared" si="0"/>
        <v>CobaltFort Saskatchewan Metals Facility</v>
      </c>
      <c r="K14" s="202" t="str">
        <f t="shared" si="1"/>
        <v>CobaltFort Saskatchewan Metals Facility</v>
      </c>
    </row>
    <row r="15" spans="1:13" ht="13.5" customHeight="1">
      <c r="A15" s="318" t="s">
        <v>11650</v>
      </c>
      <c r="B15" s="318" t="s">
        <v>13090</v>
      </c>
      <c r="C15" s="318" t="s">
        <v>13811</v>
      </c>
      <c r="D15" s="318" t="s">
        <v>12080</v>
      </c>
      <c r="E15" s="318" t="s">
        <v>12253</v>
      </c>
      <c r="F15" s="280" t="s">
        <v>11911</v>
      </c>
      <c r="G15" s="230"/>
      <c r="H15" s="334" t="s">
        <v>12255</v>
      </c>
      <c r="I15" s="334" t="s">
        <v>3577</v>
      </c>
      <c r="J15" s="202" t="str">
        <f t="shared" si="0"/>
        <v>CobaltFreeport Kokkola</v>
      </c>
      <c r="K15" s="202" t="str">
        <f t="shared" si="1"/>
        <v>CobaltFreeport Kokkola</v>
      </c>
    </row>
    <row r="16" spans="1:13" ht="13.5" customHeight="1">
      <c r="A16" s="318" t="s">
        <v>11650</v>
      </c>
      <c r="B16" s="318" t="s">
        <v>12007</v>
      </c>
      <c r="C16" s="318" t="s">
        <v>12007</v>
      </c>
      <c r="D16" s="318" t="s">
        <v>11998</v>
      </c>
      <c r="E16" s="318" t="s">
        <v>12001</v>
      </c>
      <c r="F16" s="280" t="s">
        <v>11911</v>
      </c>
      <c r="G16" s="230"/>
      <c r="H16" s="334" t="s">
        <v>12260</v>
      </c>
      <c r="I16" s="334" t="s">
        <v>12874</v>
      </c>
      <c r="J16" s="230" t="str">
        <f t="shared" si="0"/>
        <v>CobaltGangzhou Yi Hao Umicore Industry Co.</v>
      </c>
      <c r="K16" s="230" t="str">
        <f t="shared" si="1"/>
        <v>CobaltGangzhou Yi Hao Umicore Industry Co.</v>
      </c>
    </row>
    <row r="17" spans="1:11" ht="13.5" customHeight="1">
      <c r="A17" s="318" t="s">
        <v>11650</v>
      </c>
      <c r="B17" s="318" t="s">
        <v>12509</v>
      </c>
      <c r="C17" s="318" t="s">
        <v>12509</v>
      </c>
      <c r="D17" s="318" t="s">
        <v>11998</v>
      </c>
      <c r="E17" s="318" t="s">
        <v>12510</v>
      </c>
      <c r="F17" s="280" t="s">
        <v>11911</v>
      </c>
      <c r="G17" s="230"/>
      <c r="H17" s="334" t="s">
        <v>12260</v>
      </c>
      <c r="I17" s="334" t="s">
        <v>12874</v>
      </c>
      <c r="J17" s="230" t="str">
        <f t="shared" si="0"/>
        <v>CobaltGanzhou Highpower Technology Co., Ltd.</v>
      </c>
      <c r="K17" s="230" t="str">
        <f t="shared" si="1"/>
        <v>CobaltGanzhou Highpower Technology Co., Ltd.</v>
      </c>
    </row>
    <row r="18" spans="1:11" ht="13.5" customHeight="1">
      <c r="A18" s="318" t="s">
        <v>11650</v>
      </c>
      <c r="B18" s="318" t="s">
        <v>12539</v>
      </c>
      <c r="C18" s="318" t="s">
        <v>12539</v>
      </c>
      <c r="D18" s="318" t="s">
        <v>11998</v>
      </c>
      <c r="E18" s="318" t="s">
        <v>12538</v>
      </c>
      <c r="F18" s="280" t="s">
        <v>11911</v>
      </c>
      <c r="G18" s="230"/>
      <c r="H18" s="334" t="s">
        <v>12260</v>
      </c>
      <c r="I18" s="334" t="s">
        <v>12874</v>
      </c>
      <c r="J18" s="230" t="str">
        <f t="shared" si="0"/>
        <v>CobaltGanzhou Tengyuan Cobalt New Material Co., Ltd.</v>
      </c>
      <c r="K18" s="230" t="str">
        <f t="shared" si="1"/>
        <v>CobaltGanzhou Tengyuan Cobalt New Material Co., Ltd.</v>
      </c>
    </row>
    <row r="19" spans="1:11" ht="13.5" customHeight="1">
      <c r="A19" s="318" t="s">
        <v>11650</v>
      </c>
      <c r="B19" s="318" t="s">
        <v>12777</v>
      </c>
      <c r="C19" s="318" t="s">
        <v>12777</v>
      </c>
      <c r="D19" s="318" t="s">
        <v>11998</v>
      </c>
      <c r="E19" s="318" t="s">
        <v>11999</v>
      </c>
      <c r="F19" s="280" t="s">
        <v>11911</v>
      </c>
      <c r="G19" s="230"/>
      <c r="H19" s="334" t="s">
        <v>12259</v>
      </c>
      <c r="I19" s="334" t="s">
        <v>12873</v>
      </c>
      <c r="J19" s="230" t="str">
        <f t="shared" si="0"/>
        <v>CobaltGem (Jiangsu) Cobalt Industry Co., Ltd.</v>
      </c>
      <c r="K19" s="230" t="str">
        <f t="shared" si="1"/>
        <v>CobaltGem (Jiangsu) Cobalt Industry Co., Ltd.</v>
      </c>
    </row>
    <row r="20" spans="1:11" ht="13.5" customHeight="1">
      <c r="A20" s="318" t="s">
        <v>11650</v>
      </c>
      <c r="B20" s="318" t="s">
        <v>12545</v>
      </c>
      <c r="C20" s="318" t="s">
        <v>12545</v>
      </c>
      <c r="D20" s="318" t="s">
        <v>12169</v>
      </c>
      <c r="E20" s="318" t="s">
        <v>12546</v>
      </c>
      <c r="F20" s="280" t="s">
        <v>11911</v>
      </c>
      <c r="G20" s="230"/>
      <c r="H20" s="334" t="s">
        <v>12547</v>
      </c>
      <c r="I20" s="334" t="s">
        <v>7854</v>
      </c>
      <c r="J20" s="230" t="str">
        <f t="shared" si="0"/>
        <v>CobaltGlencore Nikkelverk Refinery</v>
      </c>
      <c r="K20" s="230" t="str">
        <f t="shared" si="1"/>
        <v>CobaltGlencore Nikkelverk Refinery</v>
      </c>
    </row>
    <row r="21" spans="1:11" ht="13.5" customHeight="1">
      <c r="A21" s="318" t="s">
        <v>11650</v>
      </c>
      <c r="B21" s="318" t="s">
        <v>12511</v>
      </c>
      <c r="C21" s="318" t="s">
        <v>12511</v>
      </c>
      <c r="D21" s="318" t="s">
        <v>11998</v>
      </c>
      <c r="E21" s="318" t="s">
        <v>12512</v>
      </c>
      <c r="F21" s="280" t="s">
        <v>11911</v>
      </c>
      <c r="G21" s="230"/>
      <c r="H21" s="334" t="s">
        <v>12529</v>
      </c>
      <c r="I21" s="334" t="s">
        <v>12855</v>
      </c>
      <c r="J21" s="230" t="str">
        <f t="shared" si="0"/>
        <v>CobaltGuangdong Jiana Energy Technology Co., Ltd.</v>
      </c>
      <c r="K21" s="230" t="str">
        <f t="shared" si="1"/>
        <v>CobaltGuangdong Jiana Energy Technology Co., Ltd.</v>
      </c>
    </row>
    <row r="22" spans="1:11" ht="13.5" customHeight="1">
      <c r="A22" s="318" t="s">
        <v>11650</v>
      </c>
      <c r="B22" s="318" t="s">
        <v>12252</v>
      </c>
      <c r="C22" s="318" t="s">
        <v>12252</v>
      </c>
      <c r="D22" s="318" t="s">
        <v>11998</v>
      </c>
      <c r="E22" s="318" t="s">
        <v>12254</v>
      </c>
      <c r="F22" s="280" t="s">
        <v>11911</v>
      </c>
      <c r="G22" s="230"/>
      <c r="H22" s="334" t="s">
        <v>12258</v>
      </c>
      <c r="I22" s="334" t="s">
        <v>12856</v>
      </c>
      <c r="J22" s="230" t="str">
        <f t="shared" si="0"/>
        <v>CobaltGuangxi Yinyi Advanced Material Co., Ltd.</v>
      </c>
      <c r="K22" s="230" t="str">
        <f t="shared" si="1"/>
        <v>CobaltGuangxi Yinyi Advanced Material Co., Ltd.</v>
      </c>
    </row>
    <row r="23" spans="1:11" ht="13.5" customHeight="1">
      <c r="A23" s="318" t="s">
        <v>11650</v>
      </c>
      <c r="B23" s="318" t="s">
        <v>12006</v>
      </c>
      <c r="C23" s="318" t="s">
        <v>12006</v>
      </c>
      <c r="D23" s="318" t="s">
        <v>11998</v>
      </c>
      <c r="E23" s="318" t="s">
        <v>12000</v>
      </c>
      <c r="F23" s="280" t="s">
        <v>11911</v>
      </c>
      <c r="G23" s="230"/>
      <c r="H23" s="334" t="s">
        <v>12257</v>
      </c>
      <c r="I23" s="334" t="s">
        <v>12867</v>
      </c>
      <c r="J23" s="230" t="str">
        <f t="shared" si="0"/>
        <v>CobaltHunan Brunp Recycling Technology Co., Ltd.</v>
      </c>
      <c r="K23" s="230" t="str">
        <f t="shared" si="1"/>
        <v>CobaltHunan Brunp Recycling Technology Co., Ltd.</v>
      </c>
    </row>
    <row r="24" spans="1:11" ht="13.5" customHeight="1">
      <c r="A24" s="318" t="s">
        <v>11650</v>
      </c>
      <c r="B24" s="318" t="s">
        <v>13091</v>
      </c>
      <c r="C24" s="318" t="s">
        <v>12779</v>
      </c>
      <c r="D24" s="318" t="s">
        <v>11998</v>
      </c>
      <c r="E24" s="318" t="s">
        <v>12790</v>
      </c>
      <c r="F24" s="280" t="s">
        <v>11911</v>
      </c>
      <c r="G24" s="230"/>
      <c r="H24" s="334" t="s">
        <v>12257</v>
      </c>
      <c r="I24" s="334" t="s">
        <v>12867</v>
      </c>
      <c r="J24" s="230" t="str">
        <f t="shared" si="0"/>
        <v>CobaltHunan Hina Advanced Material Co., Ltd.</v>
      </c>
      <c r="K24" s="230" t="str">
        <f t="shared" si="1"/>
        <v>CobaltHunan Hina Advanced Material Co., Ltd.</v>
      </c>
    </row>
    <row r="25" spans="1:11" ht="13.5" customHeight="1">
      <c r="A25" s="318" t="s">
        <v>11650</v>
      </c>
      <c r="B25" s="318" t="s">
        <v>13812</v>
      </c>
      <c r="C25" s="318" t="s">
        <v>13812</v>
      </c>
      <c r="D25" s="318" t="s">
        <v>11998</v>
      </c>
      <c r="E25" s="318" t="s">
        <v>13813</v>
      </c>
      <c r="F25" s="280" t="s">
        <v>11911</v>
      </c>
      <c r="G25" s="230"/>
      <c r="H25" s="334" t="s">
        <v>13861</v>
      </c>
      <c r="I25" s="334" t="s">
        <v>12867</v>
      </c>
      <c r="J25" s="230" t="str">
        <f t="shared" si="0"/>
        <v>CobaltHunan Jinxin New Material Holding Co., Ltd.</v>
      </c>
      <c r="K25" s="230" t="str">
        <f t="shared" si="1"/>
        <v>CobaltHunan Jinxin New Material Holding Co., Ltd.</v>
      </c>
    </row>
    <row r="26" spans="1:11" ht="13.5" customHeight="1">
      <c r="A26" s="318" t="s">
        <v>11650</v>
      </c>
      <c r="B26" s="318" t="s">
        <v>13814</v>
      </c>
      <c r="C26" s="318" t="s">
        <v>13814</v>
      </c>
      <c r="D26" s="318" t="s">
        <v>11998</v>
      </c>
      <c r="E26" s="318" t="s">
        <v>13815</v>
      </c>
      <c r="F26" s="280" t="s">
        <v>11911</v>
      </c>
      <c r="G26" s="230"/>
      <c r="H26" s="334" t="s">
        <v>13861</v>
      </c>
      <c r="I26" s="334" t="s">
        <v>12867</v>
      </c>
      <c r="J26" s="230" t="str">
        <f t="shared" si="0"/>
        <v>CobaltHunan Shiji Yintian New Material Co., Ltd.</v>
      </c>
      <c r="K26" s="230" t="str">
        <f t="shared" si="1"/>
        <v>CobaltHunan Shiji Yintian New Material Co., Ltd.</v>
      </c>
    </row>
    <row r="27" spans="1:11" ht="13.5" customHeight="1">
      <c r="A27" s="318" t="s">
        <v>11650</v>
      </c>
      <c r="B27" s="318" t="s">
        <v>12778</v>
      </c>
      <c r="C27" s="318" t="s">
        <v>12778</v>
      </c>
      <c r="D27" s="318" t="s">
        <v>11998</v>
      </c>
      <c r="E27" s="318" t="s">
        <v>12789</v>
      </c>
      <c r="F27" s="280" t="s">
        <v>11911</v>
      </c>
      <c r="G27" s="230"/>
      <c r="H27" s="334" t="s">
        <v>12257</v>
      </c>
      <c r="I27" s="334" t="s">
        <v>12867</v>
      </c>
      <c r="J27" s="230" t="str">
        <f t="shared" si="0"/>
        <v>CobaltHunan Yacheng New Materials Co., Ltd.</v>
      </c>
      <c r="K27" s="230" t="str">
        <f t="shared" si="1"/>
        <v>CobaltHunan Yacheng New Materials Co., Ltd.</v>
      </c>
    </row>
    <row r="28" spans="1:11" ht="13.5" customHeight="1">
      <c r="A28" s="318" t="s">
        <v>11650</v>
      </c>
      <c r="B28" s="318" t="s">
        <v>12779</v>
      </c>
      <c r="C28" s="318" t="s">
        <v>12779</v>
      </c>
      <c r="D28" s="318" t="s">
        <v>11998</v>
      </c>
      <c r="E28" s="318" t="s">
        <v>12790</v>
      </c>
      <c r="F28" s="280" t="s">
        <v>11911</v>
      </c>
      <c r="G28" s="230"/>
      <c r="H28" s="334" t="s">
        <v>12257</v>
      </c>
      <c r="I28" s="334" t="s">
        <v>12867</v>
      </c>
      <c r="J28" s="202" t="str">
        <f t="shared" si="0"/>
        <v>CobaltHunan Zoomwe New Energy Science &amp; Technology Co., Ltd.</v>
      </c>
      <c r="K28" s="202" t="str">
        <f t="shared" si="1"/>
        <v>CobaltHunan Zoomwe New Energy Science &amp; Technology Co., Ltd.</v>
      </c>
    </row>
    <row r="29" spans="1:11">
      <c r="A29" s="318" t="s">
        <v>11650</v>
      </c>
      <c r="B29" s="318" t="s">
        <v>13092</v>
      </c>
      <c r="C29" s="318" t="s">
        <v>12511</v>
      </c>
      <c r="D29" s="318" t="s">
        <v>11998</v>
      </c>
      <c r="E29" s="318" t="s">
        <v>12512</v>
      </c>
      <c r="F29" s="280" t="s">
        <v>11911</v>
      </c>
      <c r="G29" s="230"/>
      <c r="H29" s="334" t="s">
        <v>12529</v>
      </c>
      <c r="I29" s="334" t="s">
        <v>12855</v>
      </c>
      <c r="J29" s="202" t="str">
        <f t="shared" si="0"/>
        <v>CobaltJiana</v>
      </c>
      <c r="K29" s="202" t="str">
        <f t="shared" si="1"/>
        <v>CobaltJiana</v>
      </c>
    </row>
    <row r="30" spans="1:11">
      <c r="A30" s="318" t="s">
        <v>11650</v>
      </c>
      <c r="B30" s="318" t="s">
        <v>13093</v>
      </c>
      <c r="C30" s="318" t="s">
        <v>12777</v>
      </c>
      <c r="D30" s="318" t="s">
        <v>11998</v>
      </c>
      <c r="E30" s="318" t="s">
        <v>11999</v>
      </c>
      <c r="F30" s="280" t="s">
        <v>11911</v>
      </c>
      <c r="G30" s="230"/>
      <c r="H30" s="334" t="s">
        <v>12259</v>
      </c>
      <c r="I30" s="334" t="s">
        <v>12873</v>
      </c>
      <c r="J30" s="202" t="str">
        <f t="shared" si="0"/>
        <v>CobaltJiangsu Cobalt Nickel Metal (KLK)</v>
      </c>
      <c r="K30" s="202" t="str">
        <f t="shared" si="1"/>
        <v>CobaltJiangsu Cobalt Nickel Metal (KLK)</v>
      </c>
    </row>
    <row r="31" spans="1:11">
      <c r="A31" s="318" t="s">
        <v>11650</v>
      </c>
      <c r="B31" s="318" t="s">
        <v>13094</v>
      </c>
      <c r="C31" s="318" t="s">
        <v>12777</v>
      </c>
      <c r="D31" s="318" t="s">
        <v>11998</v>
      </c>
      <c r="E31" s="318" t="s">
        <v>11999</v>
      </c>
      <c r="F31" s="280" t="s">
        <v>11911</v>
      </c>
      <c r="G31" s="230"/>
      <c r="H31" s="334" t="s">
        <v>12259</v>
      </c>
      <c r="I31" s="334" t="s">
        <v>12873</v>
      </c>
      <c r="J31" s="230" t="str">
        <f t="shared" ref="J31:J36" si="2">A31&amp;B31</f>
        <v>CobaltJiangsu KLK Cobalt Nickel Metal Co., Ltd.</v>
      </c>
      <c r="K31" s="230" t="str">
        <f t="shared" ref="K31:K36" si="3">A31&amp;B31</f>
        <v>CobaltJiangsu KLK Cobalt Nickel Metal Co., Ltd.</v>
      </c>
    </row>
    <row r="32" spans="1:11">
      <c r="A32" s="318" t="s">
        <v>11650</v>
      </c>
      <c r="B32" s="318" t="s">
        <v>12513</v>
      </c>
      <c r="C32" s="318" t="s">
        <v>12513</v>
      </c>
      <c r="D32" s="318" t="s">
        <v>11998</v>
      </c>
      <c r="E32" s="318" t="s">
        <v>12514</v>
      </c>
      <c r="F32" s="280" t="s">
        <v>11911</v>
      </c>
      <c r="G32" s="230"/>
      <c r="H32" s="334" t="s">
        <v>12525</v>
      </c>
      <c r="I32" s="334" t="s">
        <v>12873</v>
      </c>
      <c r="J32" s="230" t="str">
        <f t="shared" si="2"/>
        <v>CobaltJiangsu Xiongfeng Technology Co., Ltd.</v>
      </c>
      <c r="K32" s="230" t="str">
        <f t="shared" si="3"/>
        <v>CobaltJiangsu Xiongfeng Technology Co., Ltd.</v>
      </c>
    </row>
    <row r="33" spans="1:11">
      <c r="A33" s="318" t="s">
        <v>11650</v>
      </c>
      <c r="B33" s="318" t="s">
        <v>12780</v>
      </c>
      <c r="C33" s="318" t="s">
        <v>12780</v>
      </c>
      <c r="D33" s="318" t="s">
        <v>11998</v>
      </c>
      <c r="E33" s="318" t="s">
        <v>12535</v>
      </c>
      <c r="F33" s="280" t="s">
        <v>11911</v>
      </c>
      <c r="G33" s="230"/>
      <c r="H33" s="334" t="s">
        <v>12260</v>
      </c>
      <c r="I33" s="334" t="s">
        <v>12874</v>
      </c>
      <c r="J33" s="230" t="str">
        <f t="shared" si="2"/>
        <v>CobaltJiangxi Jiangwu Cobalt industrial Co., Ltd.</v>
      </c>
      <c r="K33" s="230" t="str">
        <f t="shared" si="3"/>
        <v>CobaltJiangxi Jiangwu Cobalt industrial Co., Ltd.</v>
      </c>
    </row>
    <row r="34" spans="1:11">
      <c r="A34" s="318" t="s">
        <v>11650</v>
      </c>
      <c r="B34" s="318" t="s">
        <v>12781</v>
      </c>
      <c r="C34" s="318" t="s">
        <v>12781</v>
      </c>
      <c r="D34" s="318" t="s">
        <v>11998</v>
      </c>
      <c r="E34" s="318" t="s">
        <v>12791</v>
      </c>
      <c r="F34" s="280" t="s">
        <v>11911</v>
      </c>
      <c r="G34" s="230"/>
      <c r="H34" s="334" t="s">
        <v>12807</v>
      </c>
      <c r="I34" s="334" t="s">
        <v>12874</v>
      </c>
      <c r="J34" s="230" t="str">
        <f t="shared" si="2"/>
        <v>CobaltJiangxi Rui da Xinnengyuan Technology Co., Ltd.</v>
      </c>
      <c r="K34" s="230" t="str">
        <f t="shared" si="3"/>
        <v>CobaltJiangxi Rui da Xinnengyuan Technology Co., Ltd.</v>
      </c>
    </row>
    <row r="35" spans="1:11">
      <c r="A35" s="318" t="s">
        <v>11650</v>
      </c>
      <c r="B35" s="318" t="s">
        <v>12515</v>
      </c>
      <c r="C35" s="318" t="s">
        <v>12515</v>
      </c>
      <c r="D35" s="318" t="s">
        <v>11998</v>
      </c>
      <c r="E35" s="318" t="s">
        <v>12516</v>
      </c>
      <c r="F35" s="280" t="s">
        <v>11911</v>
      </c>
      <c r="G35" s="230"/>
      <c r="H35" s="334" t="s">
        <v>12530</v>
      </c>
      <c r="I35" s="334" t="s">
        <v>12866</v>
      </c>
      <c r="J35" s="230" t="str">
        <f t="shared" si="2"/>
        <v>CobaltJingmen GEM Co., Ltd.</v>
      </c>
      <c r="K35" s="230" t="str">
        <f t="shared" si="3"/>
        <v>CobaltJingmen GEM Co., Ltd.</v>
      </c>
    </row>
    <row r="36" spans="1:11">
      <c r="A36" s="318" t="s">
        <v>11650</v>
      </c>
      <c r="B36" s="318" t="s">
        <v>13816</v>
      </c>
      <c r="C36" s="318" t="s">
        <v>13816</v>
      </c>
      <c r="D36" s="318" t="s">
        <v>12186</v>
      </c>
      <c r="E36" s="318" t="s">
        <v>13817</v>
      </c>
      <c r="F36" s="280" t="s">
        <v>11911</v>
      </c>
      <c r="G36" s="230"/>
      <c r="H36" s="334" t="s">
        <v>13862</v>
      </c>
      <c r="I36" s="334" t="s">
        <v>8927</v>
      </c>
      <c r="J36" s="230" t="str">
        <f t="shared" si="2"/>
        <v>CobaltJSC Kolskaya Mining and Metallurgical Company (Kola MMC)</v>
      </c>
      <c r="K36" s="230" t="str">
        <f t="shared" si="3"/>
        <v>CobaltJSC Kolskaya Mining and Metallurgical Company (Kola MMC)</v>
      </c>
    </row>
    <row r="37" spans="1:11">
      <c r="A37" s="318" t="s">
        <v>11650</v>
      </c>
      <c r="B37" s="318" t="s">
        <v>13841</v>
      </c>
      <c r="C37" s="318" t="s">
        <v>13841</v>
      </c>
      <c r="D37" s="318" t="s">
        <v>12058</v>
      </c>
      <c r="E37" s="318" t="s">
        <v>13842</v>
      </c>
      <c r="F37" s="280" t="s">
        <v>11911</v>
      </c>
      <c r="H37" s="334" t="s">
        <v>13870</v>
      </c>
      <c r="I37" s="334" t="s">
        <v>11817</v>
      </c>
      <c r="J37" s="230" t="str">
        <f t="shared" ref="J37:J49" si="4">A37&amp;B37</f>
        <v>CobaltKamoto Copper Company</v>
      </c>
      <c r="K37" s="230" t="str">
        <f t="shared" ref="K37:K49" si="5">A37&amp;B37</f>
        <v>CobaltKamoto Copper Company</v>
      </c>
    </row>
    <row r="38" spans="1:11">
      <c r="A38" s="318" t="s">
        <v>11650</v>
      </c>
      <c r="B38" s="318" t="s">
        <v>13818</v>
      </c>
      <c r="C38" s="318" t="s">
        <v>13816</v>
      </c>
      <c r="D38" s="318" t="s">
        <v>12186</v>
      </c>
      <c r="E38" s="318" t="s">
        <v>13817</v>
      </c>
      <c r="F38" s="280" t="s">
        <v>11911</v>
      </c>
      <c r="H38" s="334" t="s">
        <v>13862</v>
      </c>
      <c r="I38" s="334" t="s">
        <v>8927</v>
      </c>
      <c r="J38" s="230" t="str">
        <f t="shared" si="4"/>
        <v>CobaltKola Mining and Metallurgical Company</v>
      </c>
      <c r="K38" s="230" t="str">
        <f t="shared" si="5"/>
        <v>CobaltKola Mining and Metallurgical Company</v>
      </c>
    </row>
    <row r="39" spans="1:11">
      <c r="A39" s="318" t="s">
        <v>11650</v>
      </c>
      <c r="B39" s="318" t="s">
        <v>13888</v>
      </c>
      <c r="C39" s="318" t="s">
        <v>13889</v>
      </c>
      <c r="D39" s="318" t="s">
        <v>12058</v>
      </c>
      <c r="E39" s="318" t="s">
        <v>13890</v>
      </c>
      <c r="F39" s="280" t="s">
        <v>11911</v>
      </c>
      <c r="H39" s="334" t="s">
        <v>13868</v>
      </c>
      <c r="I39" s="334" t="s">
        <v>11769</v>
      </c>
      <c r="J39" s="230" t="str">
        <f t="shared" si="4"/>
        <v>CobaltKolwezi Tailings (KMT, aka Kingamyambo Musonoi Tailings)</v>
      </c>
      <c r="K39" s="230" t="str">
        <f t="shared" si="5"/>
        <v>CobaltKolwezi Tailings (KMT, aka Kingamyambo Musonoi Tailings)</v>
      </c>
    </row>
    <row r="40" spans="1:11">
      <c r="A40" s="318" t="s">
        <v>11650</v>
      </c>
      <c r="B40" s="318" t="s">
        <v>13889</v>
      </c>
      <c r="C40" s="318" t="s">
        <v>13889</v>
      </c>
      <c r="D40" s="318" t="s">
        <v>12058</v>
      </c>
      <c r="E40" s="318" t="s">
        <v>13890</v>
      </c>
      <c r="F40" s="280" t="s">
        <v>11911</v>
      </c>
      <c r="H40" s="334" t="s">
        <v>13868</v>
      </c>
      <c r="I40" s="334" t="s">
        <v>11769</v>
      </c>
      <c r="J40" s="230" t="str">
        <f t="shared" si="4"/>
        <v>CobaltLa Compagnie de Traitement des Rejets de Kingamyambo S.A.</v>
      </c>
      <c r="K40" s="230" t="str">
        <f t="shared" si="5"/>
        <v>CobaltLa Compagnie de Traitement des Rejets de Kingamyambo S.A.</v>
      </c>
    </row>
    <row r="41" spans="1:11">
      <c r="A41" s="318" t="s">
        <v>11650</v>
      </c>
      <c r="B41" s="318" t="s">
        <v>12517</v>
      </c>
      <c r="C41" s="318" t="s">
        <v>12517</v>
      </c>
      <c r="D41" s="318" t="s">
        <v>11998</v>
      </c>
      <c r="E41" s="318" t="s">
        <v>12518</v>
      </c>
      <c r="F41" s="280" t="s">
        <v>11911</v>
      </c>
      <c r="H41" s="334" t="s">
        <v>12531</v>
      </c>
      <c r="I41" s="334" t="s">
        <v>12854</v>
      </c>
      <c r="J41" s="230" t="str">
        <f t="shared" si="4"/>
        <v>CobaltLanzhou Jinchuan Advanced Materials Technology Co., Ltd.</v>
      </c>
      <c r="K41" s="230" t="str">
        <f t="shared" si="5"/>
        <v>CobaltLanzhou Jinchuan Advanced Materials Technology Co., Ltd.</v>
      </c>
    </row>
    <row r="42" spans="1:11">
      <c r="A42" s="318" t="s">
        <v>11650</v>
      </c>
      <c r="B42" s="318" t="s">
        <v>13843</v>
      </c>
      <c r="C42" s="318" t="s">
        <v>13835</v>
      </c>
      <c r="D42" s="318" t="s">
        <v>12058</v>
      </c>
      <c r="E42" s="318" t="s">
        <v>13836</v>
      </c>
      <c r="F42" s="280" t="s">
        <v>11911</v>
      </c>
      <c r="H42" s="334" t="s">
        <v>13868</v>
      </c>
      <c r="I42" s="334" t="s">
        <v>11769</v>
      </c>
      <c r="J42" s="230" t="str">
        <f t="shared" si="4"/>
        <v>CobaltLubumbashi (Mine de L’Etoile)</v>
      </c>
      <c r="K42" s="230" t="str">
        <f t="shared" si="5"/>
        <v>CobaltLubumbashi (Mine de L’Etoile)</v>
      </c>
    </row>
    <row r="43" spans="1:11">
      <c r="A43" s="318" t="s">
        <v>11650</v>
      </c>
      <c r="B43" s="318" t="s">
        <v>13095</v>
      </c>
      <c r="C43" s="318" t="s">
        <v>12586</v>
      </c>
      <c r="D43" s="318" t="s">
        <v>11998</v>
      </c>
      <c r="E43" s="318" t="s">
        <v>12537</v>
      </c>
      <c r="F43" s="280" t="s">
        <v>11911</v>
      </c>
      <c r="H43" s="334" t="s">
        <v>2668</v>
      </c>
      <c r="I43" s="334" t="s">
        <v>12976</v>
      </c>
      <c r="J43" s="230" t="str">
        <f t="shared" si="4"/>
        <v>CobaltMaolian</v>
      </c>
      <c r="K43" s="230" t="str">
        <f t="shared" si="5"/>
        <v>CobaltMaolian</v>
      </c>
    </row>
    <row r="44" spans="1:11">
      <c r="A44" s="318" t="s">
        <v>11650</v>
      </c>
      <c r="B44" s="318" t="s">
        <v>13891</v>
      </c>
      <c r="C44" s="318" t="s">
        <v>13891</v>
      </c>
      <c r="D44" s="318" t="s">
        <v>12223</v>
      </c>
      <c r="E44" s="318" t="s">
        <v>13892</v>
      </c>
      <c r="F44" s="280" t="s">
        <v>11911</v>
      </c>
      <c r="H44" s="334" t="s">
        <v>904</v>
      </c>
      <c r="I44" s="334" t="s">
        <v>904</v>
      </c>
      <c r="J44" s="230" t="str">
        <f t="shared" si="4"/>
        <v>CobaltMechema Chemicals (Thailand) Co., Ltd.</v>
      </c>
      <c r="K44" s="230" t="str">
        <f t="shared" si="5"/>
        <v>CobaltMechema Chemicals (Thailand) Co., Ltd.</v>
      </c>
    </row>
    <row r="45" spans="1:11">
      <c r="A45" s="318" t="s">
        <v>11650</v>
      </c>
      <c r="B45" s="318" t="s">
        <v>13893</v>
      </c>
      <c r="C45" s="318" t="s">
        <v>13893</v>
      </c>
      <c r="D45" s="318" t="s">
        <v>11998</v>
      </c>
      <c r="E45" s="318" t="s">
        <v>13894</v>
      </c>
      <c r="F45" s="280" t="s">
        <v>11911</v>
      </c>
      <c r="H45" s="334" t="s">
        <v>12540</v>
      </c>
      <c r="I45" s="334" t="s">
        <v>12990</v>
      </c>
      <c r="J45" s="230" t="str">
        <f t="shared" si="4"/>
        <v>CobaltMechema Chemicals shang-yu</v>
      </c>
      <c r="K45" s="230" t="str">
        <f t="shared" si="5"/>
        <v>CobaltMechema Chemicals shang-yu</v>
      </c>
    </row>
    <row r="46" spans="1:11">
      <c r="A46" s="318" t="s">
        <v>11650</v>
      </c>
      <c r="B46" s="318" t="s">
        <v>13895</v>
      </c>
      <c r="C46" s="318" t="s">
        <v>13895</v>
      </c>
      <c r="D46" s="318" t="s">
        <v>12005</v>
      </c>
      <c r="E46" s="318" t="s">
        <v>13896</v>
      </c>
      <c r="F46" s="280" t="s">
        <v>11911</v>
      </c>
      <c r="H46" s="334" t="s">
        <v>12798</v>
      </c>
      <c r="I46" s="334" t="s">
        <v>11764</v>
      </c>
      <c r="J46" s="230" t="str">
        <f t="shared" si="4"/>
        <v>CobaltMechema Korea, Co., Ltd.</v>
      </c>
      <c r="K46" s="230" t="str">
        <f t="shared" si="5"/>
        <v>CobaltMechema Korea, Co., Ltd.</v>
      </c>
    </row>
    <row r="47" spans="1:11">
      <c r="A47" s="318" t="s">
        <v>11650</v>
      </c>
      <c r="B47" s="318" t="s">
        <v>13897</v>
      </c>
      <c r="C47" s="318" t="s">
        <v>13897</v>
      </c>
      <c r="D47" s="318" t="s">
        <v>12220</v>
      </c>
      <c r="E47" s="318" t="s">
        <v>13898</v>
      </c>
      <c r="F47" s="280" t="s">
        <v>11911</v>
      </c>
      <c r="H47" s="334" t="s">
        <v>893</v>
      </c>
      <c r="I47" s="334" t="s">
        <v>893</v>
      </c>
      <c r="J47" s="230" t="str">
        <f t="shared" si="4"/>
        <v>CobaltMechema Taiwan Plant 1</v>
      </c>
      <c r="K47" s="230" t="str">
        <f t="shared" si="5"/>
        <v>CobaltMechema Taiwan Plant 1</v>
      </c>
    </row>
    <row r="48" spans="1:11">
      <c r="A48" s="318" t="s">
        <v>11650</v>
      </c>
      <c r="B48" s="318" t="s">
        <v>13899</v>
      </c>
      <c r="C48" s="318" t="s">
        <v>13899</v>
      </c>
      <c r="D48" s="318" t="s">
        <v>12220</v>
      </c>
      <c r="E48" s="318" t="s">
        <v>13900</v>
      </c>
      <c r="F48" s="280" t="s">
        <v>11911</v>
      </c>
      <c r="H48" s="334" t="s">
        <v>893</v>
      </c>
      <c r="I48" s="334" t="s">
        <v>893</v>
      </c>
      <c r="J48" s="230" t="str">
        <f t="shared" si="4"/>
        <v>CobaltMechema Taiwan Plant 2</v>
      </c>
      <c r="K48" s="230" t="str">
        <f t="shared" si="5"/>
        <v>CobaltMechema Taiwan Plant 2</v>
      </c>
    </row>
    <row r="49" spans="1:11">
      <c r="A49" s="318" t="s">
        <v>11650</v>
      </c>
      <c r="B49" s="318" t="s">
        <v>13844</v>
      </c>
      <c r="C49" s="318" t="s">
        <v>13844</v>
      </c>
      <c r="D49" s="318" t="s">
        <v>12058</v>
      </c>
      <c r="E49" s="318" t="s">
        <v>13845</v>
      </c>
      <c r="F49" s="280" t="s">
        <v>11911</v>
      </c>
      <c r="H49" s="334" t="s">
        <v>13871</v>
      </c>
      <c r="I49" s="334" t="s">
        <v>11769</v>
      </c>
      <c r="J49" s="230" t="str">
        <f t="shared" si="4"/>
        <v>CobaltMETAL MINES SARL</v>
      </c>
      <c r="K49" s="230" t="str">
        <f t="shared" si="5"/>
        <v>CobaltMETAL MINES SARL</v>
      </c>
    </row>
    <row r="50" spans="1:11">
      <c r="A50" s="318" t="s">
        <v>11650</v>
      </c>
      <c r="B50" s="318" t="s">
        <v>13901</v>
      </c>
      <c r="C50" s="318" t="s">
        <v>13889</v>
      </c>
      <c r="D50" s="318" t="s">
        <v>12058</v>
      </c>
      <c r="E50" s="318" t="s">
        <v>13890</v>
      </c>
      <c r="F50" s="296" t="s">
        <v>11911</v>
      </c>
      <c r="H50" s="334" t="s">
        <v>13868</v>
      </c>
      <c r="I50" s="334" t="s">
        <v>11769</v>
      </c>
      <c r="J50" s="230" t="str">
        <f t="shared" ref="J50:J80" si="6">A50&amp;B50</f>
        <v>CobaltMetalkol</v>
      </c>
      <c r="K50" s="230" t="str">
        <f t="shared" ref="K50:K80" si="7">A50&amp;B50</f>
        <v>CobaltMetalkol</v>
      </c>
    </row>
    <row r="51" spans="1:11">
      <c r="A51" s="318" t="s">
        <v>11650</v>
      </c>
      <c r="B51" s="318" t="s">
        <v>13096</v>
      </c>
      <c r="C51" s="318" t="s">
        <v>12783</v>
      </c>
      <c r="D51" s="318" t="s">
        <v>12022</v>
      </c>
      <c r="E51" s="318" t="s">
        <v>12793</v>
      </c>
      <c r="F51" s="296" t="s">
        <v>11911</v>
      </c>
      <c r="H51" s="334" t="s">
        <v>12801</v>
      </c>
      <c r="I51" s="334" t="s">
        <v>889</v>
      </c>
      <c r="J51" s="230" t="str">
        <f t="shared" si="6"/>
        <v>CobaltMinara Resources Pty</v>
      </c>
      <c r="K51" s="230" t="str">
        <f t="shared" si="7"/>
        <v>CobaltMinara Resources Pty</v>
      </c>
    </row>
    <row r="52" spans="1:11">
      <c r="A52" s="318" t="s">
        <v>11650</v>
      </c>
      <c r="B52" s="318" t="s">
        <v>13097</v>
      </c>
      <c r="C52" s="318" t="s">
        <v>12783</v>
      </c>
      <c r="D52" s="318" t="s">
        <v>12022</v>
      </c>
      <c r="E52" s="318" t="s">
        <v>12793</v>
      </c>
      <c r="F52" s="296" t="s">
        <v>11911</v>
      </c>
      <c r="H52" s="334" t="s">
        <v>12801</v>
      </c>
      <c r="I52" s="334" t="s">
        <v>889</v>
      </c>
      <c r="J52" s="230" t="str">
        <f t="shared" si="6"/>
        <v>CobaltMinara Resources Pty Ltd.</v>
      </c>
      <c r="K52" s="230" t="str">
        <f t="shared" si="7"/>
        <v>CobaltMinara Resources Pty Ltd.</v>
      </c>
    </row>
    <row r="53" spans="1:11">
      <c r="A53" s="318" t="s">
        <v>11650</v>
      </c>
      <c r="B53" s="318" t="s">
        <v>12782</v>
      </c>
      <c r="C53" s="318" t="s">
        <v>12782</v>
      </c>
      <c r="D53" s="318" t="s">
        <v>12154</v>
      </c>
      <c r="E53" s="318" t="s">
        <v>12792</v>
      </c>
      <c r="F53" s="296" t="s">
        <v>11911</v>
      </c>
      <c r="H53" s="334" t="s">
        <v>12800</v>
      </c>
      <c r="I53" s="334" t="s">
        <v>12799</v>
      </c>
      <c r="J53" s="230" t="str">
        <f t="shared" si="6"/>
        <v>CobaltMine de Bou-Azzer</v>
      </c>
      <c r="K53" s="230" t="str">
        <f t="shared" si="7"/>
        <v>CobaltMine de Bou-Azzer</v>
      </c>
    </row>
    <row r="54" spans="1:11">
      <c r="A54" s="318" t="s">
        <v>11650</v>
      </c>
      <c r="B54" s="318" t="s">
        <v>13846</v>
      </c>
      <c r="C54" s="318" t="s">
        <v>13846</v>
      </c>
      <c r="D54" s="318" t="s">
        <v>12058</v>
      </c>
      <c r="E54" s="318" t="s">
        <v>13847</v>
      </c>
      <c r="F54" s="296" t="s">
        <v>11911</v>
      </c>
      <c r="H54" s="334" t="s">
        <v>13871</v>
      </c>
      <c r="I54" s="334" t="s">
        <v>11769</v>
      </c>
      <c r="J54" s="230" t="str">
        <f t="shared" si="6"/>
        <v>CobaltMJM SARLU</v>
      </c>
      <c r="K54" s="230" t="str">
        <f t="shared" si="7"/>
        <v>CobaltMJM SARLU</v>
      </c>
    </row>
    <row r="55" spans="1:11">
      <c r="A55" s="318" t="s">
        <v>11650</v>
      </c>
      <c r="B55" s="318" t="s">
        <v>13848</v>
      </c>
      <c r="C55" s="318" t="s">
        <v>13848</v>
      </c>
      <c r="D55" s="318" t="s">
        <v>12058</v>
      </c>
      <c r="E55" s="318" t="s">
        <v>13849</v>
      </c>
      <c r="F55" s="296" t="s">
        <v>11911</v>
      </c>
      <c r="H55" s="334" t="s">
        <v>13872</v>
      </c>
      <c r="I55" s="334" t="s">
        <v>11817</v>
      </c>
      <c r="J55" s="230" t="str">
        <f t="shared" si="6"/>
        <v>CobaltMKM - La Miniere de Kalumbwe Myunga</v>
      </c>
      <c r="K55" s="230" t="str">
        <f t="shared" si="7"/>
        <v>CobaltMKM - La Miniere de Kalumbwe Myunga</v>
      </c>
    </row>
    <row r="56" spans="1:11">
      <c r="A56" s="318" t="s">
        <v>11650</v>
      </c>
      <c r="B56" s="318" t="s">
        <v>13850</v>
      </c>
      <c r="C56" s="318" t="s">
        <v>13848</v>
      </c>
      <c r="D56" s="318" t="s">
        <v>12058</v>
      </c>
      <c r="E56" s="318" t="s">
        <v>13849</v>
      </c>
      <c r="F56" s="296" t="s">
        <v>11911</v>
      </c>
      <c r="H56" s="334" t="s">
        <v>13872</v>
      </c>
      <c r="I56" s="334" t="s">
        <v>11817</v>
      </c>
      <c r="J56" s="230" t="str">
        <f t="shared" si="6"/>
        <v>CobaltMKM - La Minière de Kalumbwe Myunga</v>
      </c>
      <c r="K56" s="230" t="str">
        <f t="shared" si="7"/>
        <v>CobaltMKM - La Minière de Kalumbwe Myunga</v>
      </c>
    </row>
    <row r="57" spans="1:11">
      <c r="A57" s="318" t="s">
        <v>11650</v>
      </c>
      <c r="B57" s="318" t="s">
        <v>12783</v>
      </c>
      <c r="C57" s="318" t="s">
        <v>12783</v>
      </c>
      <c r="D57" s="318" t="s">
        <v>12022</v>
      </c>
      <c r="E57" s="318" t="s">
        <v>12793</v>
      </c>
      <c r="F57" s="296" t="s">
        <v>11911</v>
      </c>
      <c r="H57" s="334" t="s">
        <v>12801</v>
      </c>
      <c r="I57" s="334" t="s">
        <v>889</v>
      </c>
      <c r="J57" s="230" t="str">
        <f t="shared" si="6"/>
        <v>CobaltMurrin Murrin Nickel Cobalt Plant</v>
      </c>
      <c r="K57" s="230" t="str">
        <f t="shared" si="7"/>
        <v>CobaltMurrin Murrin Nickel Cobalt Plant</v>
      </c>
    </row>
    <row r="58" spans="1:11">
      <c r="A58" s="318" t="s">
        <v>11650</v>
      </c>
      <c r="B58" s="318" t="s">
        <v>13851</v>
      </c>
      <c r="C58" s="318" t="s">
        <v>13851</v>
      </c>
      <c r="D58" s="318" t="s">
        <v>12058</v>
      </c>
      <c r="E58" s="318" t="s">
        <v>13852</v>
      </c>
      <c r="F58" s="296" t="s">
        <v>11911</v>
      </c>
      <c r="H58" s="334" t="s">
        <v>13870</v>
      </c>
      <c r="I58" s="334" t="s">
        <v>11817</v>
      </c>
      <c r="J58" s="230" t="str">
        <f t="shared" si="6"/>
        <v>CobaltMutanda Mining</v>
      </c>
      <c r="K58" s="230" t="str">
        <f t="shared" si="7"/>
        <v>CobaltMutanda Mining</v>
      </c>
    </row>
    <row r="59" spans="1:11">
      <c r="A59" s="318" t="s">
        <v>11650</v>
      </c>
      <c r="B59" s="318" t="s">
        <v>12784</v>
      </c>
      <c r="C59" s="318" t="s">
        <v>12784</v>
      </c>
      <c r="D59" s="318" t="s">
        <v>11998</v>
      </c>
      <c r="E59" s="318" t="s">
        <v>12794</v>
      </c>
      <c r="F59" s="296" t="s">
        <v>11911</v>
      </c>
      <c r="H59" s="334" t="s">
        <v>12802</v>
      </c>
      <c r="I59" s="334" t="s">
        <v>12873</v>
      </c>
      <c r="J59" s="230" t="str">
        <f t="shared" si="6"/>
        <v>CobaltNanjing Hanrui Cobalt</v>
      </c>
      <c r="K59" s="230" t="str">
        <f t="shared" si="7"/>
        <v>CobaltNanjing Hanrui Cobalt</v>
      </c>
    </row>
    <row r="60" spans="1:11">
      <c r="A60" s="318" t="s">
        <v>11650</v>
      </c>
      <c r="B60" s="318" t="s">
        <v>13098</v>
      </c>
      <c r="C60" s="318" t="s">
        <v>12570</v>
      </c>
      <c r="D60" s="318" t="s">
        <v>11998</v>
      </c>
      <c r="E60" s="318" t="s">
        <v>12536</v>
      </c>
      <c r="F60" s="296" t="s">
        <v>11911</v>
      </c>
      <c r="H60" s="334" t="s">
        <v>12541</v>
      </c>
      <c r="I60" s="334" t="s">
        <v>12873</v>
      </c>
      <c r="J60" s="230" t="str">
        <f t="shared" si="6"/>
        <v>CobaltNantong Xinwei</v>
      </c>
      <c r="K60" s="230" t="str">
        <f t="shared" si="7"/>
        <v>CobaltNantong Xinwei</v>
      </c>
    </row>
    <row r="61" spans="1:11">
      <c r="A61" s="318" t="s">
        <v>11650</v>
      </c>
      <c r="B61" s="318" t="s">
        <v>12570</v>
      </c>
      <c r="C61" s="318" t="s">
        <v>12570</v>
      </c>
      <c r="D61" s="318" t="s">
        <v>11998</v>
      </c>
      <c r="E61" s="318" t="s">
        <v>12536</v>
      </c>
      <c r="F61" s="296" t="s">
        <v>11911</v>
      </c>
      <c r="H61" s="334" t="s">
        <v>12541</v>
      </c>
      <c r="I61" s="334" t="s">
        <v>12873</v>
      </c>
      <c r="J61" s="230" t="str">
        <f t="shared" si="6"/>
        <v>CobaltNantong Xinwei Nickel Cobalt Technology Development Co., Ltd.</v>
      </c>
      <c r="K61" s="230" t="str">
        <f t="shared" si="7"/>
        <v>CobaltNantong Xinwei Nickel Cobalt Technology Development Co., Ltd.</v>
      </c>
    </row>
    <row r="62" spans="1:11">
      <c r="A62" s="318" t="s">
        <v>11650</v>
      </c>
      <c r="B62" s="318" t="s">
        <v>12585</v>
      </c>
      <c r="C62" s="318" t="s">
        <v>12585</v>
      </c>
      <c r="D62" s="318" t="s">
        <v>11998</v>
      </c>
      <c r="E62" s="318" t="s">
        <v>12534</v>
      </c>
      <c r="F62" s="296" t="s">
        <v>11911</v>
      </c>
      <c r="H62" s="334" t="s">
        <v>12540</v>
      </c>
      <c r="I62" s="334" t="s">
        <v>12990</v>
      </c>
      <c r="J62" s="230" t="str">
        <f t="shared" si="6"/>
        <v>CobaltNew Era Group Zhejiang Zhongneng Cycle Technology Co., Ltd.</v>
      </c>
      <c r="K62" s="230" t="str">
        <f t="shared" si="7"/>
        <v>CobaltNew Era Group Zhejiang Zhongneng Cycle Technology Co., Ltd.</v>
      </c>
    </row>
    <row r="63" spans="1:11">
      <c r="A63" s="318" t="s">
        <v>11650</v>
      </c>
      <c r="B63" s="318" t="s">
        <v>13099</v>
      </c>
      <c r="C63" s="318" t="s">
        <v>12776</v>
      </c>
      <c r="D63" s="318" t="s">
        <v>12048</v>
      </c>
      <c r="E63" s="318" t="s">
        <v>12521</v>
      </c>
      <c r="F63" s="296" t="s">
        <v>11911</v>
      </c>
      <c r="H63" s="334" t="s">
        <v>12533</v>
      </c>
      <c r="I63" s="334" t="s">
        <v>875</v>
      </c>
      <c r="J63" s="230" t="str">
        <f t="shared" si="6"/>
        <v>CobaltNew Providence Metals Marketing Inc.</v>
      </c>
      <c r="K63" s="230" t="str">
        <f t="shared" si="7"/>
        <v>CobaltNew Providence Metals Marketing Inc.</v>
      </c>
    </row>
    <row r="64" spans="1:11">
      <c r="A64" s="318" t="s">
        <v>11650</v>
      </c>
      <c r="B64" s="318" t="s">
        <v>13819</v>
      </c>
      <c r="C64" s="318" t="s">
        <v>13820</v>
      </c>
      <c r="D64" s="318" t="s">
        <v>12117</v>
      </c>
      <c r="E64" s="318" t="s">
        <v>13821</v>
      </c>
      <c r="F64" s="296" t="s">
        <v>11911</v>
      </c>
      <c r="H64" s="334" t="s">
        <v>13863</v>
      </c>
      <c r="I64" s="334" t="s">
        <v>1186</v>
      </c>
      <c r="J64" s="230" t="str">
        <f t="shared" si="6"/>
        <v>CobaltNiihama Nickel and Cobalt Facility</v>
      </c>
      <c r="K64" s="230" t="str">
        <f t="shared" si="7"/>
        <v>CobaltNiihama Nickel and Cobalt Facility</v>
      </c>
    </row>
    <row r="65" spans="1:11">
      <c r="A65" s="318" t="s">
        <v>11650</v>
      </c>
      <c r="B65" s="318" t="s">
        <v>13822</v>
      </c>
      <c r="C65" s="318" t="s">
        <v>13822</v>
      </c>
      <c r="D65" s="318" t="s">
        <v>11998</v>
      </c>
      <c r="E65" s="318" t="s">
        <v>13823</v>
      </c>
      <c r="F65" s="296" t="s">
        <v>11911</v>
      </c>
      <c r="H65" s="334" t="s">
        <v>12803</v>
      </c>
      <c r="I65" s="334" t="s">
        <v>12990</v>
      </c>
      <c r="J65" s="230" t="str">
        <f t="shared" si="6"/>
        <v>CobaltNingbo Hubang New Material Co., Ltd.</v>
      </c>
      <c r="K65" s="230" t="str">
        <f t="shared" si="7"/>
        <v>CobaltNingbo Hubang New Material Co., Ltd.</v>
      </c>
    </row>
    <row r="66" spans="1:11">
      <c r="A66" s="318" t="s">
        <v>11650</v>
      </c>
      <c r="B66" s="318" t="s">
        <v>12785</v>
      </c>
      <c r="C66" s="318" t="s">
        <v>12785</v>
      </c>
      <c r="D66" s="318" t="s">
        <v>11998</v>
      </c>
      <c r="E66" s="318" t="s">
        <v>12795</v>
      </c>
      <c r="F66" s="296" t="s">
        <v>11911</v>
      </c>
      <c r="H66" s="334" t="s">
        <v>12803</v>
      </c>
      <c r="I66" s="334" t="s">
        <v>12990</v>
      </c>
      <c r="J66" s="230" t="str">
        <f t="shared" si="6"/>
        <v>CobaltNingbo Yanmen Chemical Co., Ltd.</v>
      </c>
      <c r="K66" s="230" t="str">
        <f t="shared" si="7"/>
        <v>CobaltNingbo Yanmen Chemical Co., Ltd.</v>
      </c>
    </row>
    <row r="67" spans="1:11">
      <c r="A67" s="318" t="s">
        <v>11650</v>
      </c>
      <c r="B67" s="318" t="s">
        <v>12786</v>
      </c>
      <c r="C67" s="318" t="s">
        <v>12786</v>
      </c>
      <c r="D67" s="318" t="s">
        <v>12080</v>
      </c>
      <c r="E67" s="318" t="s">
        <v>12796</v>
      </c>
      <c r="F67" s="296" t="s">
        <v>11911</v>
      </c>
      <c r="H67" s="334" t="s">
        <v>13103</v>
      </c>
      <c r="I67" s="334" t="s">
        <v>3599</v>
      </c>
      <c r="J67" s="230" t="str">
        <f t="shared" si="6"/>
        <v>CobaltNORILSK NICKEL HARJAVALTA OY</v>
      </c>
      <c r="K67" s="230" t="str">
        <f t="shared" si="7"/>
        <v>CobaltNORILSK NICKEL HARJAVALTA OY</v>
      </c>
    </row>
    <row r="68" spans="1:11">
      <c r="A68" s="318" t="s">
        <v>11650</v>
      </c>
      <c r="B68" s="318" t="s">
        <v>13824</v>
      </c>
      <c r="C68" s="318" t="s">
        <v>13824</v>
      </c>
      <c r="D68" s="318" t="s">
        <v>12048</v>
      </c>
      <c r="E68" s="318" t="s">
        <v>13825</v>
      </c>
      <c r="F68" s="296" t="s">
        <v>11911</v>
      </c>
      <c r="H68" s="334" t="s">
        <v>13864</v>
      </c>
      <c r="I68" s="334" t="s">
        <v>875</v>
      </c>
      <c r="J68" s="230" t="str">
        <f t="shared" si="6"/>
        <v>CobaltPort Colborne Refinery</v>
      </c>
      <c r="K68" s="230" t="str">
        <f t="shared" si="7"/>
        <v>CobaltPort Colborne Refinery</v>
      </c>
    </row>
    <row r="69" spans="1:11">
      <c r="A69" s="318" t="s">
        <v>11650</v>
      </c>
      <c r="B69" s="318" t="s">
        <v>13902</v>
      </c>
      <c r="C69" s="318" t="s">
        <v>13902</v>
      </c>
      <c r="D69" s="318" t="s">
        <v>12109</v>
      </c>
      <c r="E69" s="318" t="s">
        <v>13903</v>
      </c>
      <c r="F69" s="296" t="s">
        <v>11911</v>
      </c>
      <c r="H69" s="334" t="s">
        <v>13904</v>
      </c>
      <c r="I69" s="334" t="s">
        <v>4798</v>
      </c>
      <c r="J69" s="230" t="str">
        <f t="shared" si="6"/>
        <v>CobaltPT Mechema Indonesia</v>
      </c>
      <c r="K69" s="230" t="str">
        <f t="shared" si="7"/>
        <v>CobaltPT Mechema Indonesia</v>
      </c>
    </row>
    <row r="70" spans="1:11">
      <c r="A70" s="318" t="s">
        <v>11650</v>
      </c>
      <c r="B70" s="318" t="s">
        <v>12519</v>
      </c>
      <c r="C70" s="318" t="s">
        <v>12519</v>
      </c>
      <c r="D70" s="318" t="s">
        <v>11998</v>
      </c>
      <c r="E70" s="318" t="s">
        <v>12520</v>
      </c>
      <c r="F70" s="296" t="s">
        <v>11911</v>
      </c>
      <c r="H70" s="334" t="s">
        <v>12526</v>
      </c>
      <c r="I70" s="334" t="s">
        <v>12990</v>
      </c>
      <c r="J70" s="230" t="str">
        <f t="shared" si="6"/>
        <v>CobaltQuzhou Huayou Cobalt New Material Co., Ltd.</v>
      </c>
      <c r="K70" s="230" t="str">
        <f t="shared" si="7"/>
        <v>CobaltQuzhou Huayou Cobalt New Material Co., Ltd.</v>
      </c>
    </row>
    <row r="71" spans="1:11">
      <c r="A71" s="318" t="s">
        <v>11650</v>
      </c>
      <c r="B71" s="318" t="s">
        <v>13853</v>
      </c>
      <c r="C71" s="318" t="s">
        <v>13854</v>
      </c>
      <c r="D71" s="318" t="s">
        <v>12058</v>
      </c>
      <c r="E71" s="318" t="s">
        <v>13855</v>
      </c>
      <c r="F71" s="296" t="s">
        <v>11911</v>
      </c>
      <c r="H71" s="334" t="s">
        <v>13873</v>
      </c>
      <c r="I71" s="334" t="s">
        <v>11769</v>
      </c>
      <c r="J71" s="230" t="str">
        <f t="shared" si="6"/>
        <v>CobaltRuashi</v>
      </c>
      <c r="K71" s="230" t="str">
        <f t="shared" si="7"/>
        <v>CobaltRuashi</v>
      </c>
    </row>
    <row r="72" spans="1:11">
      <c r="A72" s="318" t="s">
        <v>11650</v>
      </c>
      <c r="B72" s="318" t="s">
        <v>13854</v>
      </c>
      <c r="C72" s="318" t="s">
        <v>13854</v>
      </c>
      <c r="D72" s="318" t="s">
        <v>12058</v>
      </c>
      <c r="E72" s="318" t="s">
        <v>13855</v>
      </c>
      <c r="F72" s="296" t="s">
        <v>11911</v>
      </c>
      <c r="H72" s="334" t="s">
        <v>13873</v>
      </c>
      <c r="I72" s="334" t="s">
        <v>11769</v>
      </c>
      <c r="J72" s="230" t="str">
        <f t="shared" si="6"/>
        <v>CobaltRuashi Mining SAS</v>
      </c>
      <c r="K72" s="230" t="str">
        <f t="shared" si="7"/>
        <v>CobaltRuashi Mining SAS</v>
      </c>
    </row>
    <row r="73" spans="1:11">
      <c r="A73" s="318" t="s">
        <v>11650</v>
      </c>
      <c r="B73" s="318" t="s">
        <v>13100</v>
      </c>
      <c r="C73" s="318" t="s">
        <v>12776</v>
      </c>
      <c r="D73" s="318" t="s">
        <v>12048</v>
      </c>
      <c r="E73" s="318" t="s">
        <v>12521</v>
      </c>
      <c r="F73" s="296" t="s">
        <v>11911</v>
      </c>
      <c r="H73" s="334" t="s">
        <v>12533</v>
      </c>
      <c r="I73" s="334" t="s">
        <v>875</v>
      </c>
      <c r="J73" s="230" t="str">
        <f t="shared" si="6"/>
        <v>CobaltSherritt</v>
      </c>
      <c r="K73" s="230" t="str">
        <f t="shared" si="7"/>
        <v>CobaltSherritt</v>
      </c>
    </row>
    <row r="74" spans="1:11">
      <c r="A74" s="318" t="s">
        <v>11650</v>
      </c>
      <c r="B74" s="318" t="s">
        <v>13826</v>
      </c>
      <c r="C74" s="318" t="s">
        <v>13826</v>
      </c>
      <c r="D74" s="318" t="s">
        <v>12209</v>
      </c>
      <c r="E74" s="318" t="s">
        <v>13827</v>
      </c>
      <c r="F74" s="296" t="s">
        <v>11911</v>
      </c>
      <c r="H74" s="334" t="s">
        <v>13865</v>
      </c>
      <c r="I74" s="334" t="s">
        <v>11257</v>
      </c>
      <c r="J74" s="230" t="str">
        <f t="shared" si="6"/>
        <v>CobaltShu Powders Ltd.</v>
      </c>
      <c r="K74" s="230" t="str">
        <f t="shared" si="7"/>
        <v>CobaltShu Powders Ltd.</v>
      </c>
    </row>
    <row r="75" spans="1:11">
      <c r="A75" s="318" t="s">
        <v>11650</v>
      </c>
      <c r="B75" s="318" t="s">
        <v>13856</v>
      </c>
      <c r="C75" s="318" t="s">
        <v>13856</v>
      </c>
      <c r="D75" s="318" t="s">
        <v>12058</v>
      </c>
      <c r="E75" s="318" t="s">
        <v>13857</v>
      </c>
      <c r="F75" s="296" t="s">
        <v>11911</v>
      </c>
      <c r="H75" s="334" t="s">
        <v>13868</v>
      </c>
      <c r="I75" s="334" t="s">
        <v>11769</v>
      </c>
      <c r="J75" s="230" t="str">
        <f t="shared" si="6"/>
        <v>CobaltSOCIETE MINIERE DU KATANGA (SOMIKA SARL)</v>
      </c>
      <c r="K75" s="230" t="str">
        <f t="shared" si="7"/>
        <v>CobaltSOCIETE MINIERE DU KATANGA (SOMIKA SARL)</v>
      </c>
    </row>
    <row r="76" spans="1:11">
      <c r="A76" s="318" t="s">
        <v>11650</v>
      </c>
      <c r="B76" s="318" t="s">
        <v>13858</v>
      </c>
      <c r="C76" s="318" t="s">
        <v>13858</v>
      </c>
      <c r="D76" s="318" t="s">
        <v>12058</v>
      </c>
      <c r="E76" s="318" t="s">
        <v>13859</v>
      </c>
      <c r="F76" s="296" t="s">
        <v>11911</v>
      </c>
      <c r="H76" s="334" t="s">
        <v>13868</v>
      </c>
      <c r="I76" s="334" t="s">
        <v>11769</v>
      </c>
      <c r="J76" s="230" t="str">
        <f t="shared" si="6"/>
        <v>CobaltSociete pour le Traitment du Terril de Lubumbashi (STL)</v>
      </c>
      <c r="K76" s="230" t="str">
        <f t="shared" si="7"/>
        <v>CobaltSociete pour le Traitment du Terril de Lubumbashi (STL)</v>
      </c>
    </row>
    <row r="77" spans="1:11">
      <c r="A77" s="318" t="s">
        <v>11650</v>
      </c>
      <c r="B77" s="318" t="s">
        <v>13820</v>
      </c>
      <c r="C77" s="318" t="s">
        <v>13820</v>
      </c>
      <c r="D77" s="318" t="s">
        <v>12117</v>
      </c>
      <c r="E77" s="318" t="s">
        <v>13821</v>
      </c>
      <c r="F77" s="296" t="s">
        <v>11911</v>
      </c>
      <c r="H77" s="334" t="s">
        <v>860</v>
      </c>
      <c r="I77" s="334" t="s">
        <v>860</v>
      </c>
      <c r="J77" s="230" t="str">
        <f t="shared" si="6"/>
        <v>CobaltSumitomo Metal Mining</v>
      </c>
      <c r="K77" s="230" t="str">
        <f t="shared" si="7"/>
        <v>CobaltSumitomo Metal Mining</v>
      </c>
    </row>
    <row r="78" spans="1:11">
      <c r="A78" s="318" t="s">
        <v>11650</v>
      </c>
      <c r="B78" s="318" t="s">
        <v>13101</v>
      </c>
      <c r="C78" s="318" t="s">
        <v>13905</v>
      </c>
      <c r="D78" s="318" t="s">
        <v>12005</v>
      </c>
      <c r="E78" s="318" t="s">
        <v>12003</v>
      </c>
      <c r="F78" s="296" t="s">
        <v>11911</v>
      </c>
      <c r="H78" s="334" t="s">
        <v>12527</v>
      </c>
      <c r="I78" s="334" t="s">
        <v>11786</v>
      </c>
      <c r="J78" s="230" t="str">
        <f t="shared" si="6"/>
        <v>CobaltSungEel HiMetal Co., Ltd.</v>
      </c>
      <c r="K78" s="230" t="str">
        <f t="shared" si="7"/>
        <v>CobaltSungEel HiMetal Co., Ltd.</v>
      </c>
    </row>
    <row r="79" spans="1:11">
      <c r="A79" s="318" t="s">
        <v>11650</v>
      </c>
      <c r="B79" s="318" t="s">
        <v>13905</v>
      </c>
      <c r="C79" s="318" t="s">
        <v>13905</v>
      </c>
      <c r="D79" s="318" t="s">
        <v>12005</v>
      </c>
      <c r="E79" s="318" t="s">
        <v>12003</v>
      </c>
      <c r="F79" s="296" t="s">
        <v>11911</v>
      </c>
      <c r="H79" s="334" t="s">
        <v>12527</v>
      </c>
      <c r="I79" s="334" t="s">
        <v>11786</v>
      </c>
      <c r="J79" s="230" t="str">
        <f t="shared" si="6"/>
        <v>CobaltSungEel HiTech Co., Ltd.</v>
      </c>
      <c r="K79" s="230" t="str">
        <f t="shared" si="7"/>
        <v>CobaltSungEel HiTech Co., Ltd.</v>
      </c>
    </row>
    <row r="80" spans="1:11">
      <c r="A80" s="318" t="s">
        <v>11650</v>
      </c>
      <c r="B80" s="318" t="s">
        <v>13906</v>
      </c>
      <c r="C80" s="318" t="s">
        <v>13907</v>
      </c>
      <c r="D80" s="318" t="s">
        <v>12058</v>
      </c>
      <c r="E80" s="318" t="s">
        <v>13908</v>
      </c>
      <c r="F80" s="296" t="s">
        <v>11911</v>
      </c>
      <c r="H80" s="334" t="s">
        <v>13870</v>
      </c>
      <c r="I80" s="334" t="s">
        <v>11817</v>
      </c>
      <c r="J80" s="230" t="str">
        <f t="shared" si="6"/>
        <v>CobaltTenke Fungrume Mining (TFM)</v>
      </c>
      <c r="K80" s="230" t="str">
        <f t="shared" si="7"/>
        <v>CobaltTenke Fungrume Mining (TFM)</v>
      </c>
    </row>
    <row r="81" spans="1:11">
      <c r="A81" s="318" t="s">
        <v>11650</v>
      </c>
      <c r="B81" s="318" t="s">
        <v>13907</v>
      </c>
      <c r="C81" s="318" t="s">
        <v>13907</v>
      </c>
      <c r="D81" s="318" t="s">
        <v>12058</v>
      </c>
      <c r="E81" s="318" t="s">
        <v>13908</v>
      </c>
      <c r="F81" s="333" t="s">
        <v>11911</v>
      </c>
      <c r="H81" s="334" t="s">
        <v>13870</v>
      </c>
      <c r="I81" s="334" t="s">
        <v>11817</v>
      </c>
      <c r="J81" s="230" t="str">
        <f t="shared" ref="J81:J92" si="8">A81&amp;B81</f>
        <v>CobaltTenke Fungurume</v>
      </c>
      <c r="K81" s="230" t="str">
        <f t="shared" ref="K81:K92" si="9">A81&amp;B81</f>
        <v>CobaltTenke Fungurume</v>
      </c>
    </row>
    <row r="82" spans="1:11">
      <c r="A82" s="318" t="s">
        <v>11650</v>
      </c>
      <c r="B82" s="318" t="s">
        <v>13828</v>
      </c>
      <c r="C82" s="318" t="s">
        <v>13807</v>
      </c>
      <c r="D82" s="318" t="s">
        <v>12136</v>
      </c>
      <c r="E82" s="318" t="s">
        <v>13808</v>
      </c>
      <c r="F82" s="333" t="s">
        <v>11911</v>
      </c>
      <c r="H82" s="334" t="s">
        <v>6948</v>
      </c>
      <c r="I82" s="334" t="s">
        <v>6948</v>
      </c>
      <c r="J82" s="230" t="str">
        <f t="shared" si="8"/>
        <v>CobaltThe Ambatovy</v>
      </c>
      <c r="K82" s="230" t="str">
        <f t="shared" si="9"/>
        <v>CobaltThe Ambatovy</v>
      </c>
    </row>
    <row r="83" spans="1:11">
      <c r="A83" s="318" t="s">
        <v>11650</v>
      </c>
      <c r="B83" s="318" t="s">
        <v>12586</v>
      </c>
      <c r="C83" s="318" t="s">
        <v>12586</v>
      </c>
      <c r="D83" s="318" t="s">
        <v>11998</v>
      </c>
      <c r="E83" s="318" t="s">
        <v>12537</v>
      </c>
      <c r="F83" s="333" t="s">
        <v>11911</v>
      </c>
      <c r="H83" s="334" t="s">
        <v>2668</v>
      </c>
      <c r="I83" s="334" t="s">
        <v>12976</v>
      </c>
      <c r="J83" s="230" t="str">
        <f t="shared" si="8"/>
        <v>CobaltTianjin Maolian Science &amp; Technology Co., Ltd.</v>
      </c>
      <c r="K83" s="230" t="str">
        <f t="shared" si="9"/>
        <v>CobaltTianjin Maolian Science &amp; Technology Co., Ltd.</v>
      </c>
    </row>
    <row r="84" spans="1:11">
      <c r="A84" s="318" t="s">
        <v>11650</v>
      </c>
      <c r="B84" s="318" t="s">
        <v>13811</v>
      </c>
      <c r="C84" s="318" t="s">
        <v>13811</v>
      </c>
      <c r="D84" s="318" t="s">
        <v>12080</v>
      </c>
      <c r="E84" s="318" t="s">
        <v>12253</v>
      </c>
      <c r="F84" s="333" t="s">
        <v>11911</v>
      </c>
      <c r="H84" s="334" t="s">
        <v>12255</v>
      </c>
      <c r="I84" s="334" t="s">
        <v>3577</v>
      </c>
      <c r="J84" s="230" t="str">
        <f t="shared" si="8"/>
        <v>CobaltUmicore Finland Oy</v>
      </c>
      <c r="K84" s="230" t="str">
        <f t="shared" si="9"/>
        <v>CobaltUmicore Finland Oy</v>
      </c>
    </row>
    <row r="85" spans="1:11">
      <c r="A85" s="318" t="s">
        <v>11650</v>
      </c>
      <c r="B85" s="318" t="s">
        <v>12008</v>
      </c>
      <c r="C85" s="318" t="s">
        <v>12008</v>
      </c>
      <c r="D85" s="318" t="s">
        <v>12004</v>
      </c>
      <c r="E85" s="318" t="s">
        <v>12002</v>
      </c>
      <c r="F85" s="333" t="s">
        <v>11911</v>
      </c>
      <c r="H85" s="334" t="s">
        <v>12256</v>
      </c>
      <c r="I85" s="334" t="s">
        <v>1922</v>
      </c>
      <c r="J85" s="230" t="str">
        <f t="shared" si="8"/>
        <v>CobaltUmicore Olen</v>
      </c>
      <c r="K85" s="230" t="str">
        <f t="shared" si="9"/>
        <v>CobaltUmicore Olen</v>
      </c>
    </row>
    <row r="86" spans="1:11">
      <c r="A86" s="318" t="s">
        <v>11650</v>
      </c>
      <c r="B86" s="318" t="s">
        <v>13829</v>
      </c>
      <c r="C86" s="318" t="s">
        <v>13829</v>
      </c>
      <c r="D86" s="318" t="s">
        <v>11998</v>
      </c>
      <c r="E86" s="318" t="s">
        <v>13830</v>
      </c>
      <c r="F86" s="333" t="s">
        <v>11911</v>
      </c>
      <c r="H86" s="334" t="s">
        <v>13866</v>
      </c>
      <c r="I86" s="334" t="s">
        <v>12867</v>
      </c>
      <c r="J86" s="230" t="str">
        <f t="shared" si="8"/>
        <v>CobaltXiangtan Huacheng Nickel Cobalt New Material Co., Ltd.</v>
      </c>
      <c r="K86" s="230" t="str">
        <f t="shared" si="9"/>
        <v>CobaltXiangtan Huacheng Nickel Cobalt New Material Co., Ltd.</v>
      </c>
    </row>
    <row r="87" spans="1:11">
      <c r="A87" s="318" t="s">
        <v>11650</v>
      </c>
      <c r="B87" s="318" t="s">
        <v>13102</v>
      </c>
      <c r="C87" s="318" t="s">
        <v>12513</v>
      </c>
      <c r="D87" s="318" t="s">
        <v>11998</v>
      </c>
      <c r="E87" s="318" t="s">
        <v>12514</v>
      </c>
      <c r="F87" s="333" t="s">
        <v>11911</v>
      </c>
      <c r="H87" s="334" t="s">
        <v>12525</v>
      </c>
      <c r="I87" s="334" t="s">
        <v>12873</v>
      </c>
      <c r="J87" s="230" t="str">
        <f t="shared" si="8"/>
        <v>CobaltXiongfeng</v>
      </c>
      <c r="K87" s="230" t="str">
        <f t="shared" si="9"/>
        <v>CobaltXiongfeng</v>
      </c>
    </row>
    <row r="88" spans="1:11">
      <c r="A88" s="318" t="s">
        <v>11650</v>
      </c>
      <c r="B88" s="318" t="s">
        <v>13831</v>
      </c>
      <c r="C88" s="318" t="s">
        <v>13831</v>
      </c>
      <c r="D88" s="318" t="s">
        <v>11998</v>
      </c>
      <c r="E88" s="318" t="s">
        <v>13832</v>
      </c>
      <c r="F88" s="333" t="s">
        <v>11911</v>
      </c>
      <c r="H88" s="334" t="s">
        <v>13867</v>
      </c>
      <c r="I88" s="334" t="s">
        <v>12853</v>
      </c>
      <c r="J88" s="230" t="str">
        <f t="shared" si="8"/>
        <v>CobaltXTC New Energy Materials (Xiamen) LTD.</v>
      </c>
      <c r="K88" s="230" t="str">
        <f t="shared" si="9"/>
        <v>CobaltXTC New Energy Materials (Xiamen) LTD.</v>
      </c>
    </row>
    <row r="89" spans="1:11">
      <c r="A89" s="318" t="s">
        <v>11650</v>
      </c>
      <c r="B89" s="318" t="s">
        <v>13833</v>
      </c>
      <c r="C89" s="318" t="s">
        <v>13834</v>
      </c>
      <c r="D89" s="318" t="s">
        <v>11998</v>
      </c>
      <c r="E89" s="318" t="s">
        <v>12522</v>
      </c>
      <c r="F89" s="333" t="s">
        <v>11911</v>
      </c>
      <c r="H89" s="334" t="s">
        <v>12528</v>
      </c>
      <c r="I89" s="334" t="s">
        <v>12990</v>
      </c>
      <c r="J89" s="230" t="str">
        <f t="shared" si="8"/>
        <v>CobaltZhejiang Huayou Cobalt Co., Ltd.</v>
      </c>
      <c r="K89" s="230" t="str">
        <f t="shared" si="9"/>
        <v>CobaltZhejiang Huayou Cobalt Co., Ltd.</v>
      </c>
    </row>
    <row r="90" spans="1:11">
      <c r="A90" s="318" t="s">
        <v>11650</v>
      </c>
      <c r="B90" s="318" t="s">
        <v>13834</v>
      </c>
      <c r="C90" s="318" t="s">
        <v>13834</v>
      </c>
      <c r="D90" s="318" t="s">
        <v>11998</v>
      </c>
      <c r="E90" s="318" t="s">
        <v>12522</v>
      </c>
      <c r="F90" s="333" t="s">
        <v>11911</v>
      </c>
      <c r="H90" s="334" t="s">
        <v>12528</v>
      </c>
      <c r="I90" s="334" t="s">
        <v>12990</v>
      </c>
      <c r="J90" s="230" t="str">
        <f t="shared" si="8"/>
        <v>CobaltZhejiang Huayou Cobalt Company Limited</v>
      </c>
      <c r="K90" s="230" t="str">
        <f t="shared" si="9"/>
        <v>CobaltZhejiang Huayou Cobalt Company Limited</v>
      </c>
    </row>
    <row r="91" spans="1:11">
      <c r="A91" s="318" t="s">
        <v>11650</v>
      </c>
      <c r="B91" s="318" t="s">
        <v>13909</v>
      </c>
      <c r="C91" s="318" t="s">
        <v>13909</v>
      </c>
      <c r="D91" s="318" t="s">
        <v>11998</v>
      </c>
      <c r="E91" s="318" t="s">
        <v>13910</v>
      </c>
      <c r="F91" s="333" t="s">
        <v>11911</v>
      </c>
      <c r="H91" s="334" t="s">
        <v>12540</v>
      </c>
      <c r="I91" s="334" t="s">
        <v>12990</v>
      </c>
      <c r="J91" s="230" t="str">
        <f t="shared" si="8"/>
        <v>CobaltZhejiang Zhongjin Greatpower Lithium-Battery Industrial Corporation Co., Ltd.</v>
      </c>
      <c r="K91" s="230" t="str">
        <f t="shared" si="9"/>
        <v>CobaltZhejiang Zhongjin Greatpower Lithium-Battery Industrial Corporation Co., Ltd.</v>
      </c>
    </row>
    <row r="92" spans="1:11">
      <c r="A92" s="318" t="s">
        <v>11650</v>
      </c>
      <c r="B92" s="318" t="s">
        <v>12523</v>
      </c>
      <c r="C92" s="318" t="s">
        <v>12523</v>
      </c>
      <c r="D92" s="318" t="s">
        <v>11998</v>
      </c>
      <c r="E92" s="318" t="s">
        <v>12524</v>
      </c>
      <c r="F92" s="333" t="s">
        <v>11911</v>
      </c>
      <c r="H92" s="334" t="s">
        <v>12532</v>
      </c>
      <c r="I92" s="334"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xmlns:xlrd2="http://schemas.microsoft.com/office/spreadsheetml/2017/richdata2" ref="A4:M28">
    <sortCondition ref="B4:B28"/>
  </sortState>
  <customSheetViews>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B109" zoomScale="70" zoomScaleNormal="70" workbookViewId="0">
      <selection activeCell="F127" sqref="F127"/>
    </sheetView>
  </sheetViews>
  <sheetFormatPr defaultColWidth="8.75" defaultRowHeight="14.25"/>
  <cols>
    <col min="1" max="1" width="14.75" style="148" customWidth="1"/>
    <col min="2" max="2" width="14" style="148" customWidth="1"/>
    <col min="3" max="3" width="6.125" style="148" customWidth="1"/>
    <col min="4" max="4" width="50.875" style="148" customWidth="1"/>
    <col min="5" max="5" width="45.875" style="255" customWidth="1"/>
    <col min="6" max="6" width="61.625" style="149" customWidth="1"/>
    <col min="7" max="7" width="61.625" style="148" customWidth="1"/>
    <col min="8" max="11" width="40" style="148" customWidth="1"/>
    <col min="12" max="12" width="40" style="171" customWidth="1"/>
    <col min="13" max="13" width="40" style="244" customWidth="1"/>
    <col min="14" max="16384" width="8.7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114">
      <c r="A2" s="148" t="str">
        <f>B2&amp;C2</f>
        <v>InstructionsA1</v>
      </c>
      <c r="B2" s="148" t="s">
        <v>400</v>
      </c>
      <c r="C2" s="148" t="s">
        <v>425</v>
      </c>
      <c r="D2" s="148" t="s">
        <v>12548</v>
      </c>
      <c r="E2" s="282" t="s">
        <v>13105</v>
      </c>
      <c r="F2" s="299" t="s">
        <v>12589</v>
      </c>
      <c r="G2" s="148" t="s">
        <v>12548</v>
      </c>
      <c r="H2" s="148" t="s">
        <v>11943</v>
      </c>
      <c r="I2" s="148" t="s">
        <v>11944</v>
      </c>
      <c r="J2" s="148" t="s">
        <v>11945</v>
      </c>
      <c r="K2" s="172" t="s">
        <v>11946</v>
      </c>
      <c r="L2" s="171" t="s">
        <v>16</v>
      </c>
      <c r="M2" s="148" t="s">
        <v>11947</v>
      </c>
    </row>
    <row r="3" spans="1:13" ht="28.5">
      <c r="A3" s="148" t="str">
        <f t="shared" ref="A3:A70" si="0">B3&amp;C3</f>
        <v>InstructionsA2</v>
      </c>
      <c r="B3" s="148" t="s">
        <v>400</v>
      </c>
      <c r="C3" s="148" t="s">
        <v>426</v>
      </c>
      <c r="D3" s="148" t="s">
        <v>467</v>
      </c>
      <c r="E3" s="282" t="s">
        <v>11897</v>
      </c>
      <c r="F3" s="299"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2" t="s">
        <v>13717</v>
      </c>
      <c r="F4" s="149" t="s">
        <v>13718</v>
      </c>
      <c r="G4" s="346" t="s">
        <v>13969</v>
      </c>
      <c r="H4" s="148" t="s">
        <v>13255</v>
      </c>
      <c r="I4" s="148" t="s">
        <v>13256</v>
      </c>
      <c r="J4" s="148" t="s">
        <v>13257</v>
      </c>
      <c r="K4" s="148" t="s">
        <v>13258</v>
      </c>
      <c r="L4" s="148" t="s">
        <v>13259</v>
      </c>
      <c r="M4" s="148" t="s">
        <v>13260</v>
      </c>
    </row>
    <row r="5" spans="1:13" ht="71.25">
      <c r="A5" s="148" t="str">
        <f t="shared" si="0"/>
        <v>InstructionsA5</v>
      </c>
      <c r="B5" s="148" t="s">
        <v>400</v>
      </c>
      <c r="C5" s="148" t="s">
        <v>11693</v>
      </c>
      <c r="D5" s="148" t="s">
        <v>318</v>
      </c>
      <c r="E5" s="282" t="s">
        <v>13106</v>
      </c>
      <c r="F5" s="299" t="s">
        <v>12590</v>
      </c>
      <c r="G5" s="148" t="s">
        <v>13261</v>
      </c>
      <c r="H5" s="148" t="s">
        <v>223</v>
      </c>
      <c r="I5" s="148" t="s">
        <v>174</v>
      </c>
      <c r="J5" s="148" t="s">
        <v>757</v>
      </c>
      <c r="K5" s="172" t="s">
        <v>299</v>
      </c>
      <c r="L5" s="171" t="s">
        <v>37</v>
      </c>
      <c r="M5" s="148" t="s">
        <v>12264</v>
      </c>
    </row>
    <row r="6" spans="1:13" ht="28.5">
      <c r="A6" s="148" t="str">
        <f t="shared" si="0"/>
        <v>InstructionsA6</v>
      </c>
      <c r="B6" s="148" t="s">
        <v>400</v>
      </c>
      <c r="C6" s="148" t="s">
        <v>429</v>
      </c>
      <c r="D6" s="148" t="s">
        <v>1203</v>
      </c>
      <c r="E6" s="282" t="s">
        <v>13107</v>
      </c>
      <c r="F6" s="299"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2" t="s">
        <v>13719</v>
      </c>
      <c r="F7" s="299"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2" t="s">
        <v>13721</v>
      </c>
      <c r="F8" s="299" t="s">
        <v>13722</v>
      </c>
      <c r="G8" s="148" t="s">
        <v>13970</v>
      </c>
      <c r="H8" s="148" t="s">
        <v>13723</v>
      </c>
      <c r="I8" s="148" t="s">
        <v>13724</v>
      </c>
      <c r="J8" s="148" t="s">
        <v>13725</v>
      </c>
      <c r="K8" s="148" t="s">
        <v>13726</v>
      </c>
      <c r="L8" s="148" t="s">
        <v>13727</v>
      </c>
      <c r="M8" s="148" t="s">
        <v>13728</v>
      </c>
    </row>
    <row r="9" spans="1:13" ht="57">
      <c r="A9" s="148" t="str">
        <f t="shared" si="0"/>
        <v>InstructionsA9</v>
      </c>
      <c r="B9" s="148" t="s">
        <v>400</v>
      </c>
      <c r="C9" s="148" t="s">
        <v>647</v>
      </c>
      <c r="D9" s="148" t="s">
        <v>322</v>
      </c>
      <c r="E9" s="282" t="s">
        <v>13108</v>
      </c>
      <c r="F9" s="299" t="s">
        <v>11631</v>
      </c>
      <c r="G9" s="148" t="s">
        <v>13272</v>
      </c>
      <c r="H9" s="148" t="s">
        <v>224</v>
      </c>
      <c r="I9" s="148" t="s">
        <v>176</v>
      </c>
      <c r="J9" s="148" t="s">
        <v>758</v>
      </c>
      <c r="K9" s="174" t="s">
        <v>301</v>
      </c>
      <c r="L9" s="171" t="s">
        <v>698</v>
      </c>
      <c r="M9" s="148" t="s">
        <v>12266</v>
      </c>
    </row>
    <row r="10" spans="1:13" ht="57">
      <c r="A10" s="148" t="str">
        <f>B10&amp;C10</f>
        <v>InstructionsA10</v>
      </c>
      <c r="B10" s="148" t="s">
        <v>400</v>
      </c>
      <c r="C10" s="148" t="s">
        <v>648</v>
      </c>
      <c r="D10" s="148" t="s">
        <v>323</v>
      </c>
      <c r="E10" s="282" t="s">
        <v>13109</v>
      </c>
      <c r="F10" s="299" t="s">
        <v>437</v>
      </c>
      <c r="G10" s="148" t="s">
        <v>13273</v>
      </c>
      <c r="H10" s="148" t="s">
        <v>326</v>
      </c>
      <c r="I10" s="148" t="s">
        <v>177</v>
      </c>
      <c r="J10" s="148" t="s">
        <v>759</v>
      </c>
      <c r="K10" s="174" t="s">
        <v>302</v>
      </c>
      <c r="L10" s="171" t="s">
        <v>1</v>
      </c>
      <c r="M10" s="148" t="s">
        <v>12267</v>
      </c>
    </row>
    <row r="11" spans="1:13" ht="57">
      <c r="A11" s="148" t="str">
        <f t="shared" si="0"/>
        <v>InstructionsA11</v>
      </c>
      <c r="B11" s="148" t="s">
        <v>400</v>
      </c>
      <c r="C11" s="148" t="s">
        <v>649</v>
      </c>
      <c r="D11" s="148" t="s">
        <v>13919</v>
      </c>
      <c r="E11" s="338" t="s">
        <v>13920</v>
      </c>
      <c r="F11" s="339" t="s">
        <v>14036</v>
      </c>
      <c r="G11" s="339" t="s">
        <v>13921</v>
      </c>
      <c r="H11" s="148" t="s">
        <v>327</v>
      </c>
      <c r="I11" s="148" t="s">
        <v>178</v>
      </c>
      <c r="J11" s="148" t="s">
        <v>760</v>
      </c>
      <c r="K11" s="174" t="s">
        <v>48</v>
      </c>
      <c r="L11" s="171" t="s">
        <v>2</v>
      </c>
      <c r="M11" s="148" t="s">
        <v>12268</v>
      </c>
    </row>
    <row r="12" spans="1:13" ht="57">
      <c r="A12" s="148" t="str">
        <f t="shared" si="0"/>
        <v>InstructionsA12</v>
      </c>
      <c r="B12" s="148" t="s">
        <v>400</v>
      </c>
      <c r="C12" s="148" t="s">
        <v>650</v>
      </c>
      <c r="D12" s="148" t="s">
        <v>13274</v>
      </c>
      <c r="E12" s="282" t="s">
        <v>13729</v>
      </c>
      <c r="F12" s="299" t="s">
        <v>13275</v>
      </c>
      <c r="G12" s="148" t="s">
        <v>13276</v>
      </c>
      <c r="H12" s="148" t="s">
        <v>13277</v>
      </c>
      <c r="I12" s="148" t="s">
        <v>13278</v>
      </c>
      <c r="J12" s="148" t="s">
        <v>13279</v>
      </c>
      <c r="K12" s="148" t="s">
        <v>13280</v>
      </c>
      <c r="L12" s="148" t="s">
        <v>13281</v>
      </c>
      <c r="M12" s="148" t="s">
        <v>13282</v>
      </c>
    </row>
    <row r="13" spans="1:13" ht="114">
      <c r="A13" s="148" t="str">
        <f t="shared" si="0"/>
        <v>InstructionsA13</v>
      </c>
      <c r="B13" s="148" t="s">
        <v>400</v>
      </c>
      <c r="C13" s="148" t="s">
        <v>651</v>
      </c>
      <c r="D13" s="148" t="s">
        <v>13964</v>
      </c>
      <c r="E13" s="338" t="s">
        <v>13922</v>
      </c>
      <c r="F13" s="339" t="s">
        <v>14037</v>
      </c>
      <c r="G13" s="339" t="s">
        <v>13923</v>
      </c>
      <c r="H13" s="339" t="s">
        <v>13924</v>
      </c>
      <c r="I13" s="339" t="s">
        <v>13925</v>
      </c>
      <c r="J13" s="339" t="s">
        <v>13926</v>
      </c>
      <c r="K13" s="340" t="s">
        <v>13927</v>
      </c>
      <c r="L13" s="341" t="s">
        <v>13928</v>
      </c>
      <c r="M13" s="339" t="s">
        <v>13929</v>
      </c>
    </row>
    <row r="14" spans="1:13" ht="31.5" customHeight="1">
      <c r="A14" s="148" t="str">
        <f t="shared" si="0"/>
        <v>InstructionsA14</v>
      </c>
      <c r="B14" s="148" t="s">
        <v>400</v>
      </c>
      <c r="C14" s="148" t="s">
        <v>652</v>
      </c>
      <c r="D14" s="148" t="s">
        <v>13283</v>
      </c>
      <c r="E14" s="282" t="s">
        <v>13730</v>
      </c>
      <c r="F14" s="299" t="s">
        <v>13284</v>
      </c>
      <c r="G14" s="148" t="s">
        <v>13285</v>
      </c>
      <c r="H14" s="148" t="s">
        <v>13286</v>
      </c>
      <c r="I14" s="148" t="s">
        <v>13287</v>
      </c>
      <c r="J14" s="148" t="s">
        <v>13288</v>
      </c>
      <c r="K14" s="340" t="s">
        <v>13937</v>
      </c>
      <c r="L14" s="148" t="s">
        <v>13289</v>
      </c>
      <c r="M14" s="148" t="s">
        <v>13290</v>
      </c>
    </row>
    <row r="15" spans="1:13" ht="128.25">
      <c r="A15" s="148" t="str">
        <f t="shared" si="0"/>
        <v>InstructionsA15</v>
      </c>
      <c r="B15" s="148" t="s">
        <v>400</v>
      </c>
      <c r="C15" s="148" t="s">
        <v>319</v>
      </c>
      <c r="D15" s="148" t="s">
        <v>13291</v>
      </c>
      <c r="E15" s="282" t="s">
        <v>13731</v>
      </c>
      <c r="F15" s="299" t="s">
        <v>13732</v>
      </c>
      <c r="G15" s="148" t="s">
        <v>13971</v>
      </c>
      <c r="H15" s="148" t="s">
        <v>13292</v>
      </c>
      <c r="I15" s="148" t="s">
        <v>13293</v>
      </c>
      <c r="J15" s="148" t="s">
        <v>13294</v>
      </c>
      <c r="K15" s="342" t="s">
        <v>13938</v>
      </c>
      <c r="L15" s="148" t="s">
        <v>13295</v>
      </c>
      <c r="M15" s="148" t="s">
        <v>13296</v>
      </c>
    </row>
    <row r="16" spans="1:13" ht="42.75">
      <c r="A16" s="148" t="str">
        <f t="shared" si="0"/>
        <v>InstructionsA16</v>
      </c>
      <c r="B16" s="148" t="s">
        <v>400</v>
      </c>
      <c r="C16" s="148" t="s">
        <v>653</v>
      </c>
      <c r="D16" s="339" t="s">
        <v>13930</v>
      </c>
      <c r="E16" s="338" t="s">
        <v>13931</v>
      </c>
      <c r="F16" s="339" t="s">
        <v>14038</v>
      </c>
      <c r="G16" s="339" t="s">
        <v>13932</v>
      </c>
      <c r="H16" s="339" t="s">
        <v>13933</v>
      </c>
      <c r="I16" s="339" t="s">
        <v>13934</v>
      </c>
      <c r="J16" s="339" t="s">
        <v>13935</v>
      </c>
      <c r="K16" s="342" t="s">
        <v>13936</v>
      </c>
      <c r="L16" s="341" t="s">
        <v>13941</v>
      </c>
      <c r="M16" s="339" t="s">
        <v>13942</v>
      </c>
    </row>
    <row r="17" spans="1:13" ht="99.75">
      <c r="A17" s="148" t="str">
        <f t="shared" si="0"/>
        <v>InstructionsA17</v>
      </c>
      <c r="B17" s="148" t="s">
        <v>400</v>
      </c>
      <c r="C17" s="148" t="s">
        <v>654</v>
      </c>
      <c r="D17" s="148" t="s">
        <v>13297</v>
      </c>
      <c r="E17" s="282" t="s">
        <v>13733</v>
      </c>
      <c r="F17" s="299" t="s">
        <v>13298</v>
      </c>
      <c r="G17" s="148" t="s">
        <v>13299</v>
      </c>
      <c r="H17" s="148" t="s">
        <v>13300</v>
      </c>
      <c r="I17" s="148" t="s">
        <v>13301</v>
      </c>
      <c r="J17" s="148" t="s">
        <v>13302</v>
      </c>
      <c r="K17" s="342" t="s">
        <v>13939</v>
      </c>
      <c r="L17" s="148" t="s">
        <v>13303</v>
      </c>
      <c r="M17" s="148" t="s">
        <v>13304</v>
      </c>
    </row>
    <row r="18" spans="1:13" ht="42.75">
      <c r="A18" s="148" t="str">
        <f>B18&amp;C18</f>
        <v>InstructionsA18</v>
      </c>
      <c r="B18" s="148" t="s">
        <v>400</v>
      </c>
      <c r="C18" s="148" t="s">
        <v>655</v>
      </c>
      <c r="D18" s="339" t="s">
        <v>13943</v>
      </c>
      <c r="E18" s="339" t="s">
        <v>13944</v>
      </c>
      <c r="F18" s="339" t="s">
        <v>14039</v>
      </c>
      <c r="G18" s="148" t="s">
        <v>13305</v>
      </c>
      <c r="H18" s="343" t="s">
        <v>13945</v>
      </c>
      <c r="I18" s="343" t="s">
        <v>13946</v>
      </c>
      <c r="J18" s="343" t="s">
        <v>13947</v>
      </c>
      <c r="K18" s="339" t="s">
        <v>13940</v>
      </c>
      <c r="L18" s="148" t="s">
        <v>13948</v>
      </c>
      <c r="M18" s="148" t="s">
        <v>13949</v>
      </c>
    </row>
    <row r="19" spans="1:13" ht="57">
      <c r="A19" s="148" t="str">
        <f t="shared" si="0"/>
        <v>InstructionsA19</v>
      </c>
      <c r="B19" s="148" t="s">
        <v>400</v>
      </c>
      <c r="C19" s="148" t="s">
        <v>656</v>
      </c>
      <c r="D19" s="148" t="s">
        <v>13306</v>
      </c>
      <c r="E19" s="282" t="s">
        <v>13734</v>
      </c>
      <c r="F19" s="299" t="s">
        <v>13735</v>
      </c>
      <c r="G19" s="148" t="s">
        <v>13736</v>
      </c>
      <c r="H19" s="148" t="s">
        <v>13307</v>
      </c>
      <c r="I19" s="148" t="s">
        <v>13308</v>
      </c>
      <c r="J19" s="148" t="s">
        <v>13309</v>
      </c>
      <c r="K19" s="148" t="s">
        <v>13310</v>
      </c>
      <c r="L19" s="148" t="s">
        <v>13311</v>
      </c>
      <c r="M19" s="148" t="s">
        <v>13312</v>
      </c>
    </row>
    <row r="20" spans="1:13" ht="57">
      <c r="A20" s="148" t="str">
        <f t="shared" si="0"/>
        <v>InstructionsA20</v>
      </c>
      <c r="B20" s="148" t="s">
        <v>400</v>
      </c>
      <c r="C20" s="148" t="s">
        <v>13913</v>
      </c>
      <c r="D20" s="148" t="s">
        <v>12683</v>
      </c>
      <c r="E20" s="282" t="s">
        <v>13110</v>
      </c>
      <c r="F20" s="299"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2" t="s">
        <v>13111</v>
      </c>
      <c r="F21" s="149" t="s">
        <v>13737</v>
      </c>
      <c r="G21" s="148" t="s">
        <v>13314</v>
      </c>
      <c r="H21" s="148" t="s">
        <v>12690</v>
      </c>
      <c r="I21" s="148" t="s">
        <v>12691</v>
      </c>
      <c r="J21" s="148" t="s">
        <v>12692</v>
      </c>
      <c r="K21" s="175" t="s">
        <v>12693</v>
      </c>
      <c r="L21" s="171" t="s">
        <v>12694</v>
      </c>
      <c r="M21" s="148" t="s">
        <v>12695</v>
      </c>
    </row>
    <row r="22" spans="1:13" ht="256.5">
      <c r="A22" s="148" t="str">
        <f t="shared" si="0"/>
        <v>InstructionsA23</v>
      </c>
      <c r="B22" s="148" t="s">
        <v>400</v>
      </c>
      <c r="C22" s="148" t="s">
        <v>657</v>
      </c>
      <c r="D22" s="148" t="s">
        <v>12587</v>
      </c>
      <c r="E22" s="282" t="s">
        <v>12543</v>
      </c>
      <c r="F22" s="299" t="s">
        <v>12593</v>
      </c>
      <c r="G22" s="148" t="s">
        <v>13972</v>
      </c>
      <c r="H22" s="148" t="s">
        <v>11705</v>
      </c>
      <c r="I22" s="148" t="s">
        <v>11706</v>
      </c>
      <c r="J22" s="148" t="s">
        <v>11707</v>
      </c>
      <c r="K22" s="148" t="s">
        <v>11708</v>
      </c>
      <c r="L22" s="148" t="s">
        <v>11709</v>
      </c>
      <c r="M22" s="148" t="s">
        <v>12269</v>
      </c>
    </row>
    <row r="23" spans="1:13" ht="57">
      <c r="A23" s="148" t="str">
        <f>B23&amp;C23</f>
        <v>InstructionsA24</v>
      </c>
      <c r="B23" s="148" t="s">
        <v>400</v>
      </c>
      <c r="C23" s="148" t="s">
        <v>658</v>
      </c>
      <c r="D23" s="148" t="s">
        <v>562</v>
      </c>
      <c r="E23" s="282" t="s">
        <v>12277</v>
      </c>
      <c r="F23" s="299" t="s">
        <v>12594</v>
      </c>
      <c r="G23" s="148" t="s">
        <v>13315</v>
      </c>
      <c r="H23" s="148" t="s">
        <v>515</v>
      </c>
      <c r="I23" s="148" t="s">
        <v>180</v>
      </c>
      <c r="J23" s="148" t="s">
        <v>570</v>
      </c>
      <c r="K23" s="176" t="s">
        <v>304</v>
      </c>
      <c r="L23" s="171" t="s">
        <v>699</v>
      </c>
      <c r="M23" s="148" t="s">
        <v>12278</v>
      </c>
    </row>
    <row r="24" spans="1:13" ht="142.5">
      <c r="A24" s="148" t="str">
        <f t="shared" si="0"/>
        <v>InstructionsA25</v>
      </c>
      <c r="B24" s="148" t="s">
        <v>400</v>
      </c>
      <c r="C24" s="148" t="s">
        <v>659</v>
      </c>
      <c r="D24" s="148" t="s">
        <v>13316</v>
      </c>
      <c r="E24" s="282" t="s">
        <v>13738</v>
      </c>
      <c r="F24" s="300"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2" t="s">
        <v>13112</v>
      </c>
      <c r="F25" s="301" t="s">
        <v>12595</v>
      </c>
      <c r="G25" s="148" t="s">
        <v>13324</v>
      </c>
      <c r="H25" s="257" t="s">
        <v>11365</v>
      </c>
      <c r="I25" s="257" t="s">
        <v>12270</v>
      </c>
      <c r="J25" s="257" t="s">
        <v>12271</v>
      </c>
      <c r="K25" s="257" t="s">
        <v>12272</v>
      </c>
      <c r="L25" s="257" t="s">
        <v>12273</v>
      </c>
      <c r="M25" s="257" t="s">
        <v>12274</v>
      </c>
    </row>
    <row r="26" spans="1:13" ht="57">
      <c r="A26" s="148" t="str">
        <f t="shared" si="0"/>
        <v>InstructionsA27</v>
      </c>
      <c r="B26" s="148" t="s">
        <v>400</v>
      </c>
      <c r="C26" s="148" t="s">
        <v>320</v>
      </c>
      <c r="D26" s="148" t="s">
        <v>321</v>
      </c>
      <c r="E26" s="282" t="s">
        <v>12275</v>
      </c>
      <c r="F26" s="299"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2" t="s">
        <v>13740</v>
      </c>
      <c r="F27" s="302" t="s">
        <v>13327</v>
      </c>
      <c r="G27" s="148" t="s">
        <v>13973</v>
      </c>
      <c r="H27" s="148" t="s">
        <v>13328</v>
      </c>
      <c r="I27" s="148" t="s">
        <v>13329</v>
      </c>
      <c r="J27" s="148" t="s">
        <v>13330</v>
      </c>
      <c r="K27" s="148" t="s">
        <v>13331</v>
      </c>
      <c r="L27" s="148" t="s">
        <v>13332</v>
      </c>
      <c r="M27" s="148" t="s">
        <v>13333</v>
      </c>
    </row>
    <row r="28" spans="1:13" ht="270.75">
      <c r="A28" s="148" t="str">
        <f>B28&amp;C28</f>
        <v>InstructionsA29</v>
      </c>
      <c r="B28" s="148" t="s">
        <v>400</v>
      </c>
      <c r="C28" s="148" t="s">
        <v>661</v>
      </c>
      <c r="D28" s="148" t="s">
        <v>13965</v>
      </c>
      <c r="E28" s="282" t="s">
        <v>13741</v>
      </c>
      <c r="F28" s="299" t="s">
        <v>13334</v>
      </c>
      <c r="G28" s="148" t="s">
        <v>13974</v>
      </c>
      <c r="H28" s="148" t="s">
        <v>13335</v>
      </c>
      <c r="I28" s="148" t="s">
        <v>13336</v>
      </c>
      <c r="J28" s="148" t="s">
        <v>13337</v>
      </c>
      <c r="K28" s="148" t="s">
        <v>13338</v>
      </c>
      <c r="L28" s="148" t="s">
        <v>13339</v>
      </c>
      <c r="M28" s="148" t="s">
        <v>13340</v>
      </c>
    </row>
    <row r="29" spans="1:13" ht="256.5">
      <c r="A29" s="148" t="str">
        <f>B29&amp;C29</f>
        <v>InstructionsA30</v>
      </c>
      <c r="B29" s="148" t="s">
        <v>400</v>
      </c>
      <c r="C29" s="148" t="s">
        <v>662</v>
      </c>
      <c r="D29" s="148" t="s">
        <v>13341</v>
      </c>
      <c r="E29" s="282" t="s">
        <v>13742</v>
      </c>
      <c r="F29" s="302" t="s">
        <v>13342</v>
      </c>
      <c r="G29" s="148" t="s">
        <v>13975</v>
      </c>
      <c r="H29" s="148" t="s">
        <v>13343</v>
      </c>
      <c r="I29" s="148" t="s">
        <v>13344</v>
      </c>
      <c r="J29" s="148" t="s">
        <v>13345</v>
      </c>
      <c r="K29" s="148" t="s">
        <v>13346</v>
      </c>
      <c r="L29" s="148" t="s">
        <v>13347</v>
      </c>
      <c r="M29" s="148" t="s">
        <v>13348</v>
      </c>
    </row>
    <row r="30" spans="1:13" ht="156.75">
      <c r="A30" s="148" t="str">
        <f>B30&amp;C30</f>
        <v>InstructionsA31</v>
      </c>
      <c r="B30" s="148" t="s">
        <v>400</v>
      </c>
      <c r="C30" s="148" t="s">
        <v>663</v>
      </c>
      <c r="D30" s="148" t="s">
        <v>13349</v>
      </c>
      <c r="E30" s="282" t="s">
        <v>13743</v>
      </c>
      <c r="F30" s="302" t="s">
        <v>13350</v>
      </c>
      <c r="G30" s="148" t="s">
        <v>13976</v>
      </c>
      <c r="H30" s="148" t="s">
        <v>13351</v>
      </c>
      <c r="I30" s="148" t="s">
        <v>13352</v>
      </c>
      <c r="J30" s="148" t="s">
        <v>13353</v>
      </c>
      <c r="K30" s="148" t="s">
        <v>13354</v>
      </c>
      <c r="L30" s="148" t="s">
        <v>13355</v>
      </c>
      <c r="M30" s="148" t="s">
        <v>13356</v>
      </c>
    </row>
    <row r="31" spans="1:13" ht="213.75">
      <c r="A31" s="148" t="str">
        <f>B31&amp;C31</f>
        <v>InstructionsA32</v>
      </c>
      <c r="B31" s="148" t="s">
        <v>400</v>
      </c>
      <c r="C31" s="148" t="s">
        <v>13914</v>
      </c>
      <c r="D31" s="148" t="s">
        <v>13357</v>
      </c>
      <c r="E31" s="282" t="s">
        <v>13744</v>
      </c>
      <c r="F31" s="302" t="s">
        <v>13745</v>
      </c>
      <c r="G31" s="148" t="s">
        <v>13977</v>
      </c>
      <c r="H31" s="148" t="s">
        <v>13358</v>
      </c>
      <c r="I31" s="148" t="s">
        <v>13359</v>
      </c>
      <c r="J31" s="148" t="s">
        <v>13360</v>
      </c>
      <c r="K31" s="148" t="s">
        <v>13361</v>
      </c>
      <c r="L31" s="148" t="s">
        <v>13362</v>
      </c>
      <c r="M31" s="148" t="s">
        <v>13363</v>
      </c>
    </row>
    <row r="32" spans="1:13" ht="90">
      <c r="A32" s="148" t="str">
        <f t="shared" si="0"/>
        <v>InstructionsA34</v>
      </c>
      <c r="B32" s="148" t="s">
        <v>400</v>
      </c>
      <c r="C32" s="148" t="s">
        <v>664</v>
      </c>
      <c r="D32" s="148" t="s">
        <v>12806</v>
      </c>
      <c r="E32" s="282" t="s">
        <v>13113</v>
      </c>
      <c r="F32" s="302" t="s">
        <v>12596</v>
      </c>
      <c r="G32" s="148" t="s">
        <v>13364</v>
      </c>
      <c r="H32" s="256" t="s">
        <v>12579</v>
      </c>
      <c r="I32" s="256" t="s">
        <v>12580</v>
      </c>
      <c r="J32" s="256" t="s">
        <v>12581</v>
      </c>
      <c r="K32" s="256" t="s">
        <v>12582</v>
      </c>
      <c r="L32" s="256" t="s">
        <v>12583</v>
      </c>
      <c r="M32" s="256" t="s">
        <v>12584</v>
      </c>
    </row>
    <row r="33" spans="1:13" ht="384.75">
      <c r="A33" s="148" t="str">
        <f t="shared" si="0"/>
        <v>InstructionsA35</v>
      </c>
      <c r="B33" s="148" t="s">
        <v>400</v>
      </c>
      <c r="C33" s="148" t="s">
        <v>11696</v>
      </c>
      <c r="D33" s="148" t="s">
        <v>12498</v>
      </c>
      <c r="E33" s="282" t="s">
        <v>13114</v>
      </c>
      <c r="F33" s="149" t="s">
        <v>13746</v>
      </c>
      <c r="G33" s="148" t="s">
        <v>13978</v>
      </c>
      <c r="H33" s="148" t="s">
        <v>635</v>
      </c>
      <c r="I33" s="148" t="s">
        <v>181</v>
      </c>
      <c r="J33" s="148" t="s">
        <v>571</v>
      </c>
      <c r="K33" s="150" t="s">
        <v>182</v>
      </c>
      <c r="L33" s="171" t="s">
        <v>700</v>
      </c>
      <c r="M33" s="148" t="s">
        <v>12279</v>
      </c>
    </row>
    <row r="34" spans="1:13" ht="135">
      <c r="A34" s="148" t="str">
        <f t="shared" si="0"/>
        <v>InstructionsA36</v>
      </c>
      <c r="B34" s="148" t="s">
        <v>400</v>
      </c>
      <c r="C34" s="148" t="s">
        <v>665</v>
      </c>
      <c r="D34" s="148" t="s">
        <v>12734</v>
      </c>
      <c r="E34" s="294" t="s">
        <v>13225</v>
      </c>
      <c r="F34" s="301" t="s">
        <v>13226</v>
      </c>
      <c r="G34" s="148" t="s">
        <v>13979</v>
      </c>
      <c r="H34" s="257" t="s">
        <v>12280</v>
      </c>
      <c r="I34" s="257" t="s">
        <v>12281</v>
      </c>
      <c r="J34" s="257" t="s">
        <v>12282</v>
      </c>
      <c r="K34" s="257" t="s">
        <v>12283</v>
      </c>
      <c r="L34" s="257" t="s">
        <v>12284</v>
      </c>
      <c r="M34" s="257" t="s">
        <v>12285</v>
      </c>
    </row>
    <row r="35" spans="1:13" ht="242.25">
      <c r="A35" s="148" t="str">
        <f t="shared" si="0"/>
        <v>InstructionsA37</v>
      </c>
      <c r="B35" s="148" t="s">
        <v>400</v>
      </c>
      <c r="C35" s="148" t="s">
        <v>666</v>
      </c>
      <c r="D35" s="148" t="s">
        <v>13365</v>
      </c>
      <c r="E35" s="294" t="s">
        <v>13747</v>
      </c>
      <c r="F35" s="301" t="s">
        <v>13748</v>
      </c>
      <c r="G35" s="148" t="s">
        <v>13980</v>
      </c>
      <c r="H35" s="148" t="s">
        <v>13366</v>
      </c>
      <c r="I35" s="148" t="s">
        <v>13367</v>
      </c>
      <c r="J35" s="148" t="s">
        <v>13368</v>
      </c>
      <c r="K35" s="148" t="s">
        <v>13369</v>
      </c>
      <c r="L35" s="148" t="s">
        <v>13370</v>
      </c>
      <c r="M35" s="148" t="s">
        <v>13371</v>
      </c>
    </row>
    <row r="36" spans="1:13" ht="409.5">
      <c r="A36" s="148" t="str">
        <f t="shared" si="0"/>
        <v>InstructionsA38</v>
      </c>
      <c r="B36" s="148" t="s">
        <v>400</v>
      </c>
      <c r="C36" s="148" t="s">
        <v>667</v>
      </c>
      <c r="D36" s="148" t="s">
        <v>13372</v>
      </c>
      <c r="E36" s="282" t="s">
        <v>13749</v>
      </c>
      <c r="F36" s="303" t="s">
        <v>13750</v>
      </c>
      <c r="G36" s="148" t="s">
        <v>13981</v>
      </c>
      <c r="H36" s="148" t="s">
        <v>13373</v>
      </c>
      <c r="I36" s="148" t="s">
        <v>13374</v>
      </c>
      <c r="J36" s="148" t="s">
        <v>13375</v>
      </c>
      <c r="K36" s="148" t="s">
        <v>13376</v>
      </c>
      <c r="L36" s="148" t="s">
        <v>13377</v>
      </c>
      <c r="M36" s="148" t="s">
        <v>13378</v>
      </c>
    </row>
    <row r="37" spans="1:13" ht="171">
      <c r="A37" s="148" t="str">
        <f t="shared" si="0"/>
        <v>InstructionsA39</v>
      </c>
      <c r="B37" s="148" t="s">
        <v>400</v>
      </c>
      <c r="C37" s="148" t="s">
        <v>668</v>
      </c>
      <c r="D37" s="148" t="s">
        <v>13379</v>
      </c>
      <c r="E37" s="282" t="s">
        <v>13751</v>
      </c>
      <c r="F37" s="300" t="s">
        <v>13752</v>
      </c>
      <c r="G37" s="148" t="s">
        <v>13982</v>
      </c>
      <c r="H37" s="148" t="s">
        <v>13380</v>
      </c>
      <c r="I37" s="148" t="s">
        <v>13381</v>
      </c>
      <c r="J37" s="148" t="s">
        <v>13382</v>
      </c>
      <c r="K37" s="148" t="s">
        <v>13383</v>
      </c>
      <c r="L37" s="148" t="s">
        <v>13384</v>
      </c>
      <c r="M37" s="148" t="s">
        <v>13385</v>
      </c>
    </row>
    <row r="38" spans="1:13" ht="156.75">
      <c r="A38" s="148" t="str">
        <f t="shared" si="0"/>
        <v>InstructionsA40</v>
      </c>
      <c r="B38" s="148" t="s">
        <v>400</v>
      </c>
      <c r="C38" s="148" t="s">
        <v>324</v>
      </c>
      <c r="D38" s="148" t="s">
        <v>13386</v>
      </c>
      <c r="E38" s="282" t="s">
        <v>13753</v>
      </c>
      <c r="F38" s="304" t="s">
        <v>13754</v>
      </c>
      <c r="G38" s="148" t="s">
        <v>13983</v>
      </c>
      <c r="H38" s="148" t="s">
        <v>13387</v>
      </c>
      <c r="I38" s="148" t="s">
        <v>13388</v>
      </c>
      <c r="J38" s="148" t="s">
        <v>13389</v>
      </c>
      <c r="K38" s="148" t="s">
        <v>13390</v>
      </c>
      <c r="L38" s="148" t="s">
        <v>13391</v>
      </c>
      <c r="M38" s="148" t="s">
        <v>13392</v>
      </c>
    </row>
    <row r="39" spans="1:13" ht="270.75">
      <c r="A39" s="148" t="str">
        <f t="shared" si="0"/>
        <v>InstructionsA41</v>
      </c>
      <c r="B39" s="148" t="s">
        <v>400</v>
      </c>
      <c r="C39" s="148" t="s">
        <v>548</v>
      </c>
      <c r="D39" s="148" t="s">
        <v>13393</v>
      </c>
      <c r="E39" s="282" t="s">
        <v>13755</v>
      </c>
      <c r="F39" s="300" t="s">
        <v>13756</v>
      </c>
      <c r="G39" s="148" t="s">
        <v>13984</v>
      </c>
      <c r="H39" s="148" t="s">
        <v>13394</v>
      </c>
      <c r="I39" s="148" t="s">
        <v>13395</v>
      </c>
      <c r="J39" s="148" t="s">
        <v>13396</v>
      </c>
      <c r="K39" s="148" t="s">
        <v>13397</v>
      </c>
      <c r="L39" s="148" t="s">
        <v>13398</v>
      </c>
      <c r="M39" s="148" t="s">
        <v>13399</v>
      </c>
    </row>
    <row r="40" spans="1:13" ht="327.75">
      <c r="A40" s="148" t="str">
        <f>B40&amp;C40</f>
        <v>InstructionsA42</v>
      </c>
      <c r="B40" s="148" t="s">
        <v>400</v>
      </c>
      <c r="C40" s="148" t="s">
        <v>669</v>
      </c>
      <c r="D40" s="148" t="s">
        <v>13400</v>
      </c>
      <c r="E40" s="282" t="s">
        <v>13757</v>
      </c>
      <c r="F40" s="301" t="s">
        <v>13758</v>
      </c>
      <c r="G40" s="148" t="s">
        <v>13759</v>
      </c>
      <c r="H40" s="148" t="s">
        <v>13401</v>
      </c>
      <c r="I40" s="148" t="s">
        <v>13402</v>
      </c>
      <c r="J40" s="148" t="s">
        <v>13403</v>
      </c>
      <c r="K40" s="148" t="s">
        <v>13404</v>
      </c>
      <c r="L40" s="148" t="s">
        <v>13405</v>
      </c>
      <c r="M40" s="148" t="s">
        <v>13406</v>
      </c>
    </row>
    <row r="41" spans="1:13" ht="299.25">
      <c r="A41" s="148" t="str">
        <f>B41&amp;C41</f>
        <v>InstructionsA43</v>
      </c>
      <c r="B41" s="148" t="s">
        <v>400</v>
      </c>
      <c r="C41" s="148" t="s">
        <v>670</v>
      </c>
      <c r="D41" s="148" t="s">
        <v>13407</v>
      </c>
      <c r="E41" s="282" t="s">
        <v>13760</v>
      </c>
      <c r="F41" s="301" t="s">
        <v>13408</v>
      </c>
      <c r="G41" s="148" t="s">
        <v>13761</v>
      </c>
      <c r="H41" s="148" t="s">
        <v>13409</v>
      </c>
      <c r="I41" s="148" t="s">
        <v>13410</v>
      </c>
      <c r="J41" s="148" t="s">
        <v>13411</v>
      </c>
      <c r="K41" s="148" t="s">
        <v>13412</v>
      </c>
      <c r="L41" s="148" t="s">
        <v>13413</v>
      </c>
      <c r="M41" s="148" t="s">
        <v>13414</v>
      </c>
    </row>
    <row r="42" spans="1:13" ht="114">
      <c r="A42" s="148" t="str">
        <f t="shared" si="0"/>
        <v>InstructionsA44</v>
      </c>
      <c r="B42" s="148" t="s">
        <v>400</v>
      </c>
      <c r="C42" s="148" t="s">
        <v>13915</v>
      </c>
      <c r="D42" s="148" t="s">
        <v>13415</v>
      </c>
      <c r="E42" s="282" t="s">
        <v>13762</v>
      </c>
      <c r="F42" s="301" t="s">
        <v>13763</v>
      </c>
      <c r="G42" s="148" t="s">
        <v>13416</v>
      </c>
      <c r="H42" s="148" t="s">
        <v>13417</v>
      </c>
      <c r="I42" s="148" t="s">
        <v>13418</v>
      </c>
      <c r="J42" s="148" t="s">
        <v>13419</v>
      </c>
      <c r="K42" s="148" t="s">
        <v>13420</v>
      </c>
      <c r="L42" s="148" t="s">
        <v>13421</v>
      </c>
      <c r="M42" s="148" t="s">
        <v>13422</v>
      </c>
    </row>
    <row r="43" spans="1:13" ht="114">
      <c r="A43" s="148" t="str">
        <f t="shared" si="0"/>
        <v>InstructionsA46</v>
      </c>
      <c r="B43" s="148" t="s">
        <v>400</v>
      </c>
      <c r="C43" s="148" t="s">
        <v>671</v>
      </c>
      <c r="D43" s="148" t="s">
        <v>12738</v>
      </c>
      <c r="E43" s="282" t="s">
        <v>13115</v>
      </c>
      <c r="F43" s="299" t="s">
        <v>12739</v>
      </c>
      <c r="G43" s="148" t="s">
        <v>13423</v>
      </c>
      <c r="H43" s="148" t="s">
        <v>12740</v>
      </c>
      <c r="I43" s="148" t="s">
        <v>12741</v>
      </c>
      <c r="J43" s="148" t="s">
        <v>12742</v>
      </c>
      <c r="K43" s="172" t="s">
        <v>12743</v>
      </c>
      <c r="L43" s="171" t="s">
        <v>12744</v>
      </c>
      <c r="M43" s="148" t="s">
        <v>12745</v>
      </c>
    </row>
    <row r="44" spans="1:13" ht="120">
      <c r="A44" s="148" t="str">
        <f t="shared" si="0"/>
        <v>InstructionsA47</v>
      </c>
      <c r="B44" s="148" t="s">
        <v>400</v>
      </c>
      <c r="C44" s="148" t="s">
        <v>672</v>
      </c>
      <c r="D44" s="148" t="s">
        <v>11364</v>
      </c>
      <c r="E44" s="283" t="s">
        <v>11710</v>
      </c>
      <c r="F44" s="301" t="s">
        <v>12597</v>
      </c>
      <c r="G44" s="148" t="s">
        <v>13985</v>
      </c>
      <c r="H44" s="257" t="s">
        <v>12286</v>
      </c>
      <c r="I44" s="257" t="s">
        <v>12287</v>
      </c>
      <c r="J44" s="257" t="s">
        <v>12288</v>
      </c>
      <c r="K44" s="257" t="s">
        <v>12289</v>
      </c>
      <c r="L44" s="257" t="s">
        <v>12290</v>
      </c>
      <c r="M44" s="257" t="s">
        <v>12291</v>
      </c>
    </row>
    <row r="45" spans="1:13" ht="114">
      <c r="A45" s="148" t="str">
        <f t="shared" si="0"/>
        <v>InstructionsA48</v>
      </c>
      <c r="B45" s="245" t="s">
        <v>400</v>
      </c>
      <c r="C45" s="148" t="s">
        <v>1304</v>
      </c>
      <c r="D45" s="245" t="s">
        <v>12748</v>
      </c>
      <c r="E45" s="282" t="s">
        <v>13116</v>
      </c>
      <c r="F45" s="299" t="s">
        <v>12598</v>
      </c>
      <c r="G45" s="245" t="s">
        <v>13424</v>
      </c>
      <c r="H45" s="148" t="s">
        <v>1261</v>
      </c>
      <c r="I45" s="148" t="s">
        <v>1264</v>
      </c>
      <c r="J45" s="148" t="s">
        <v>1267</v>
      </c>
      <c r="K45" s="148" t="s">
        <v>1270</v>
      </c>
      <c r="L45" s="148" t="s">
        <v>1273</v>
      </c>
      <c r="M45" s="148" t="s">
        <v>1276</v>
      </c>
    </row>
    <row r="46" spans="1:13" ht="71.25">
      <c r="A46" s="148" t="str">
        <f>B46&amp;C46</f>
        <v>InstructionsA49</v>
      </c>
      <c r="B46" s="148" t="s">
        <v>400</v>
      </c>
      <c r="C46" s="148" t="s">
        <v>673</v>
      </c>
      <c r="D46" s="148" t="s">
        <v>12746</v>
      </c>
      <c r="E46" s="282" t="s">
        <v>13117</v>
      </c>
      <c r="F46" s="299" t="s">
        <v>12599</v>
      </c>
      <c r="G46" s="148" t="s">
        <v>13425</v>
      </c>
      <c r="H46" s="148" t="s">
        <v>1208</v>
      </c>
      <c r="I46" s="148" t="s">
        <v>1209</v>
      </c>
      <c r="J46" s="148" t="s">
        <v>1210</v>
      </c>
      <c r="K46" s="175" t="s">
        <v>1211</v>
      </c>
      <c r="L46" s="171" t="s">
        <v>1212</v>
      </c>
      <c r="M46" s="148" t="s">
        <v>1213</v>
      </c>
    </row>
    <row r="47" spans="1:13" ht="210">
      <c r="A47" s="148" t="str">
        <f t="shared" si="0"/>
        <v>InstructionsA50</v>
      </c>
      <c r="B47" s="148" t="s">
        <v>400</v>
      </c>
      <c r="C47" s="148" t="s">
        <v>674</v>
      </c>
      <c r="D47" s="148" t="s">
        <v>12747</v>
      </c>
      <c r="E47" s="295" t="s">
        <v>13227</v>
      </c>
      <c r="F47" s="301" t="s">
        <v>12600</v>
      </c>
      <c r="G47" s="148" t="s">
        <v>13426</v>
      </c>
      <c r="H47" s="257" t="s">
        <v>11366</v>
      </c>
      <c r="I47" s="257" t="s">
        <v>12292</v>
      </c>
      <c r="J47" s="257" t="s">
        <v>12293</v>
      </c>
      <c r="K47" s="257" t="s">
        <v>12294</v>
      </c>
      <c r="L47" s="257" t="s">
        <v>12295</v>
      </c>
      <c r="M47" s="256" t="s">
        <v>11997</v>
      </c>
    </row>
    <row r="48" spans="1:13" ht="128.25">
      <c r="A48" s="148" t="str">
        <f t="shared" si="0"/>
        <v>InstructionsA51</v>
      </c>
      <c r="B48" s="148" t="s">
        <v>400</v>
      </c>
      <c r="C48" s="148" t="s">
        <v>675</v>
      </c>
      <c r="D48" s="148" t="s">
        <v>13427</v>
      </c>
      <c r="E48" s="294" t="s">
        <v>13764</v>
      </c>
      <c r="F48" s="299" t="s">
        <v>13428</v>
      </c>
      <c r="G48" s="148" t="s">
        <v>13429</v>
      </c>
      <c r="H48" s="148" t="s">
        <v>13430</v>
      </c>
      <c r="I48" s="148" t="s">
        <v>13431</v>
      </c>
      <c r="J48" s="148" t="s">
        <v>13432</v>
      </c>
      <c r="K48" s="148" t="s">
        <v>13433</v>
      </c>
      <c r="L48" s="148" t="s">
        <v>13434</v>
      </c>
      <c r="M48" s="148" t="s">
        <v>13435</v>
      </c>
    </row>
    <row r="49" spans="1:13" ht="128.25">
      <c r="A49" s="148" t="str">
        <f t="shared" si="0"/>
        <v>InstructionsA52</v>
      </c>
      <c r="B49" s="148" t="s">
        <v>400</v>
      </c>
      <c r="C49" s="148" t="s">
        <v>676</v>
      </c>
      <c r="D49" s="148" t="s">
        <v>13436</v>
      </c>
      <c r="E49" s="282" t="s">
        <v>13765</v>
      </c>
      <c r="F49" s="299" t="s">
        <v>13437</v>
      </c>
      <c r="G49" s="148" t="s">
        <v>13438</v>
      </c>
      <c r="H49" s="148" t="s">
        <v>13439</v>
      </c>
      <c r="I49" s="148" t="s">
        <v>13440</v>
      </c>
      <c r="J49" s="148" t="s">
        <v>13441</v>
      </c>
      <c r="K49" s="148" t="s">
        <v>13442</v>
      </c>
      <c r="L49" s="148" t="s">
        <v>13443</v>
      </c>
      <c r="M49" s="148" t="s">
        <v>13444</v>
      </c>
    </row>
    <row r="50" spans="1:13" ht="185.25">
      <c r="A50" s="148" t="str">
        <f>B50&amp;C50</f>
        <v>InstructionsA53</v>
      </c>
      <c r="B50" s="148" t="s">
        <v>400</v>
      </c>
      <c r="C50" s="148" t="s">
        <v>677</v>
      </c>
      <c r="D50" s="148" t="s">
        <v>1205</v>
      </c>
      <c r="E50" s="282" t="s">
        <v>13118</v>
      </c>
      <c r="F50" s="299" t="s">
        <v>12601</v>
      </c>
      <c r="G50" s="148" t="s">
        <v>13445</v>
      </c>
      <c r="H50" s="148" t="s">
        <v>1214</v>
      </c>
      <c r="I50" s="148" t="s">
        <v>1215</v>
      </c>
      <c r="J50" s="148" t="s">
        <v>1216</v>
      </c>
      <c r="K50" s="150" t="s">
        <v>1217</v>
      </c>
      <c r="L50" s="171" t="s">
        <v>1218</v>
      </c>
      <c r="M50" s="148" t="s">
        <v>1219</v>
      </c>
    </row>
    <row r="51" spans="1:13" ht="114">
      <c r="A51" s="148" t="str">
        <f>B51&amp;C51</f>
        <v>InstructionsA54</v>
      </c>
      <c r="B51" s="148" t="s">
        <v>400</v>
      </c>
      <c r="C51" s="148" t="s">
        <v>678</v>
      </c>
      <c r="D51" s="148" t="s">
        <v>1206</v>
      </c>
      <c r="E51" s="282" t="s">
        <v>13119</v>
      </c>
      <c r="F51" s="299" t="s">
        <v>1220</v>
      </c>
      <c r="G51" s="148" t="s">
        <v>13446</v>
      </c>
      <c r="H51" s="148" t="s">
        <v>1221</v>
      </c>
      <c r="I51" s="148" t="s">
        <v>1222</v>
      </c>
      <c r="J51" s="148" t="s">
        <v>1223</v>
      </c>
      <c r="K51" s="150" t="s">
        <v>1224</v>
      </c>
      <c r="L51" s="171" t="s">
        <v>1225</v>
      </c>
      <c r="M51" s="148" t="s">
        <v>1226</v>
      </c>
    </row>
    <row r="52" spans="1:13" ht="85.5">
      <c r="A52" s="148" t="str">
        <f t="shared" si="0"/>
        <v>InstructionsA55</v>
      </c>
      <c r="B52" s="148" t="s">
        <v>400</v>
      </c>
      <c r="C52" s="148" t="s">
        <v>679</v>
      </c>
      <c r="D52" s="148" t="s">
        <v>12749</v>
      </c>
      <c r="E52" s="282" t="s">
        <v>13120</v>
      </c>
      <c r="F52" s="299" t="s">
        <v>12602</v>
      </c>
      <c r="G52" s="148" t="s">
        <v>13447</v>
      </c>
      <c r="H52" s="148" t="s">
        <v>1227</v>
      </c>
      <c r="I52" s="148" t="s">
        <v>1228</v>
      </c>
      <c r="J52" s="148" t="s">
        <v>1229</v>
      </c>
      <c r="K52" s="148" t="s">
        <v>1230</v>
      </c>
      <c r="L52" s="148" t="s">
        <v>1231</v>
      </c>
      <c r="M52" s="148" t="s">
        <v>1232</v>
      </c>
    </row>
    <row r="53" spans="1:13" ht="85.5">
      <c r="A53" s="148" t="str">
        <f t="shared" si="0"/>
        <v>InstructionsA56</v>
      </c>
      <c r="B53" s="148" t="s">
        <v>400</v>
      </c>
      <c r="C53" s="148" t="s">
        <v>680</v>
      </c>
      <c r="D53" s="148" t="s">
        <v>12750</v>
      </c>
      <c r="E53" s="282" t="s">
        <v>13121</v>
      </c>
      <c r="F53" s="299" t="s">
        <v>12603</v>
      </c>
      <c r="G53" s="148" t="s">
        <v>13448</v>
      </c>
      <c r="H53" s="148" t="s">
        <v>1233</v>
      </c>
      <c r="I53" s="148" t="s">
        <v>1234</v>
      </c>
      <c r="J53" s="148" t="s">
        <v>1235</v>
      </c>
      <c r="K53" s="148" t="s">
        <v>1236</v>
      </c>
      <c r="L53" s="148" t="s">
        <v>1237</v>
      </c>
      <c r="M53" s="148" t="s">
        <v>1238</v>
      </c>
    </row>
    <row r="54" spans="1:13" ht="85.5">
      <c r="A54" s="148" t="str">
        <f t="shared" si="0"/>
        <v>InstructionsA57</v>
      </c>
      <c r="B54" s="148" t="s">
        <v>400</v>
      </c>
      <c r="C54" s="148" t="s">
        <v>325</v>
      </c>
      <c r="D54" s="148" t="s">
        <v>12751</v>
      </c>
      <c r="E54" s="282" t="s">
        <v>13122</v>
      </c>
      <c r="F54" s="299"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2" t="s">
        <v>13123</v>
      </c>
      <c r="F55" s="299" t="s">
        <v>12605</v>
      </c>
      <c r="G55" s="148" t="s">
        <v>13986</v>
      </c>
      <c r="H55" s="148" t="s">
        <v>1245</v>
      </c>
      <c r="I55" s="148" t="s">
        <v>1246</v>
      </c>
      <c r="J55" s="148" t="s">
        <v>1247</v>
      </c>
      <c r="K55" s="150" t="s">
        <v>1248</v>
      </c>
      <c r="L55" s="171" t="s">
        <v>1249</v>
      </c>
      <c r="M55" s="148" t="s">
        <v>1250</v>
      </c>
    </row>
    <row r="56" spans="1:13" ht="142.5">
      <c r="A56" s="148" t="str">
        <f t="shared" si="0"/>
        <v>InstructionsA59</v>
      </c>
      <c r="B56" s="148" t="s">
        <v>400</v>
      </c>
      <c r="C56" s="148" t="s">
        <v>682</v>
      </c>
      <c r="D56" s="148" t="s">
        <v>1207</v>
      </c>
      <c r="E56" s="282" t="s">
        <v>13124</v>
      </c>
      <c r="F56" s="299" t="s">
        <v>12606</v>
      </c>
      <c r="G56" s="148" t="s">
        <v>13450</v>
      </c>
      <c r="H56" s="148" t="s">
        <v>1251</v>
      </c>
      <c r="I56" s="148" t="s">
        <v>1252</v>
      </c>
      <c r="J56" s="148" t="s">
        <v>1253</v>
      </c>
      <c r="K56" s="150" t="s">
        <v>1254</v>
      </c>
      <c r="L56" s="171" t="s">
        <v>1255</v>
      </c>
      <c r="M56" s="148" t="s">
        <v>1256</v>
      </c>
    </row>
    <row r="57" spans="1:13" ht="242.25">
      <c r="A57" s="148" t="str">
        <f t="shared" si="0"/>
        <v>InstructionsA60</v>
      </c>
      <c r="B57" s="148" t="s">
        <v>400</v>
      </c>
      <c r="C57" s="148" t="s">
        <v>683</v>
      </c>
      <c r="D57" s="148" t="s">
        <v>11648</v>
      </c>
      <c r="E57" s="282" t="s">
        <v>13125</v>
      </c>
      <c r="F57" s="299" t="s">
        <v>12607</v>
      </c>
      <c r="G57" s="148" t="s">
        <v>13451</v>
      </c>
      <c r="H57" s="148" t="s">
        <v>11948</v>
      </c>
      <c r="I57" s="148" t="s">
        <v>11949</v>
      </c>
      <c r="J57" s="148" t="s">
        <v>11950</v>
      </c>
      <c r="K57" s="150" t="s">
        <v>11951</v>
      </c>
      <c r="L57" s="171" t="s">
        <v>11952</v>
      </c>
      <c r="M57" s="148" t="s">
        <v>11953</v>
      </c>
    </row>
    <row r="58" spans="1:13" ht="270.75">
      <c r="A58" s="148" t="str">
        <f t="shared" si="0"/>
        <v>InstructionsA61</v>
      </c>
      <c r="B58" s="148" t="s">
        <v>400</v>
      </c>
      <c r="C58" s="148" t="s">
        <v>684</v>
      </c>
      <c r="D58" s="148" t="s">
        <v>11649</v>
      </c>
      <c r="E58" s="282" t="s">
        <v>13126</v>
      </c>
      <c r="F58" s="299" t="s">
        <v>12608</v>
      </c>
      <c r="G58" s="148" t="s">
        <v>13452</v>
      </c>
      <c r="H58" s="148" t="s">
        <v>11954</v>
      </c>
      <c r="I58" s="148" t="s">
        <v>11955</v>
      </c>
      <c r="J58" s="148" t="s">
        <v>11956</v>
      </c>
      <c r="K58" s="150" t="s">
        <v>11957</v>
      </c>
      <c r="L58" s="171" t="s">
        <v>11958</v>
      </c>
      <c r="M58" s="148" t="s">
        <v>11959</v>
      </c>
    </row>
    <row r="59" spans="1:13" ht="135">
      <c r="A59" s="148" t="str">
        <f>B59&amp;C59</f>
        <v>InstructionsA62</v>
      </c>
      <c r="B59" s="148" t="s">
        <v>400</v>
      </c>
      <c r="C59" s="148" t="s">
        <v>685</v>
      </c>
      <c r="D59" s="148" t="s">
        <v>11349</v>
      </c>
      <c r="E59" s="283" t="s">
        <v>13127</v>
      </c>
      <c r="F59" s="301" t="s">
        <v>12609</v>
      </c>
      <c r="G59" s="148" t="s">
        <v>13453</v>
      </c>
      <c r="H59" s="257" t="s">
        <v>12296</v>
      </c>
      <c r="I59" s="257" t="s">
        <v>12297</v>
      </c>
      <c r="J59" s="257" t="s">
        <v>12298</v>
      </c>
      <c r="K59" s="257" t="s">
        <v>12299</v>
      </c>
      <c r="L59" s="257" t="s">
        <v>12300</v>
      </c>
      <c r="M59" s="257" t="s">
        <v>12301</v>
      </c>
    </row>
    <row r="60" spans="1:13" ht="57">
      <c r="A60" s="148" t="str">
        <f t="shared" si="0"/>
        <v>InstructionsA63</v>
      </c>
      <c r="B60" s="148" t="s">
        <v>400</v>
      </c>
      <c r="C60" s="148" t="s">
        <v>13916</v>
      </c>
      <c r="D60" s="148" t="s">
        <v>432</v>
      </c>
      <c r="E60" s="282" t="s">
        <v>13128</v>
      </c>
      <c r="F60" s="299" t="s">
        <v>329</v>
      </c>
      <c r="G60" s="148" t="s">
        <v>13454</v>
      </c>
      <c r="H60" s="148" t="s">
        <v>249</v>
      </c>
      <c r="I60" s="148" t="s">
        <v>17</v>
      </c>
      <c r="J60" s="148" t="s">
        <v>434</v>
      </c>
      <c r="K60" s="150" t="s">
        <v>93</v>
      </c>
      <c r="L60" s="171" t="s">
        <v>435</v>
      </c>
      <c r="M60" s="148" t="s">
        <v>12302</v>
      </c>
    </row>
    <row r="61" spans="1:13" ht="270.75">
      <c r="A61" s="148" t="str">
        <f>B61&amp;C61</f>
        <v>InstructionsA65</v>
      </c>
      <c r="B61" s="148" t="s">
        <v>400</v>
      </c>
      <c r="C61" s="148" t="s">
        <v>13917</v>
      </c>
      <c r="D61" s="148" t="s">
        <v>436</v>
      </c>
      <c r="E61" s="282" t="s">
        <v>13129</v>
      </c>
      <c r="F61" s="299" t="s">
        <v>12610</v>
      </c>
      <c r="G61" s="148" t="s">
        <v>13987</v>
      </c>
      <c r="H61" s="149" t="s">
        <v>790</v>
      </c>
      <c r="I61" s="148" t="s">
        <v>18</v>
      </c>
      <c r="J61" s="148" t="s">
        <v>779</v>
      </c>
      <c r="K61" s="150" t="s">
        <v>94</v>
      </c>
      <c r="L61" s="171" t="s">
        <v>63</v>
      </c>
      <c r="M61" s="148" t="s">
        <v>12303</v>
      </c>
    </row>
    <row r="62" spans="1:13" ht="57">
      <c r="A62" s="148" t="str">
        <f t="shared" si="0"/>
        <v>InstructionsA67</v>
      </c>
      <c r="B62" s="148" t="s">
        <v>400</v>
      </c>
      <c r="C62" s="148" t="s">
        <v>433</v>
      </c>
      <c r="D62" s="148" t="s">
        <v>491</v>
      </c>
      <c r="E62" s="282" t="s">
        <v>641</v>
      </c>
      <c r="F62" s="299"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2" t="s">
        <v>13130</v>
      </c>
      <c r="F63" s="299" t="s">
        <v>12611</v>
      </c>
      <c r="G63" s="148" t="s">
        <v>13456</v>
      </c>
      <c r="H63" s="149" t="s">
        <v>11912</v>
      </c>
      <c r="I63" s="148" t="s">
        <v>11913</v>
      </c>
      <c r="J63" s="148" t="s">
        <v>11939</v>
      </c>
      <c r="K63" s="150" t="s">
        <v>11914</v>
      </c>
      <c r="L63" s="171" t="s">
        <v>11940</v>
      </c>
      <c r="M63" s="148" t="s">
        <v>11941</v>
      </c>
    </row>
    <row r="64" spans="1:13" ht="242.25">
      <c r="A64" s="148" t="str">
        <f t="shared" si="0"/>
        <v>InstructionsA69</v>
      </c>
      <c r="B64" s="148" t="s">
        <v>400</v>
      </c>
      <c r="C64" s="148" t="s">
        <v>12733</v>
      </c>
      <c r="D64" s="148" t="s">
        <v>11915</v>
      </c>
      <c r="E64" s="282" t="s">
        <v>13131</v>
      </c>
      <c r="F64" s="299" t="s">
        <v>12612</v>
      </c>
      <c r="G64" s="148" t="s">
        <v>13457</v>
      </c>
      <c r="H64" s="149" t="s">
        <v>11916</v>
      </c>
      <c r="I64" s="148" t="s">
        <v>11917</v>
      </c>
      <c r="J64" s="148" t="s">
        <v>11918</v>
      </c>
      <c r="K64" s="150" t="s">
        <v>11919</v>
      </c>
      <c r="L64" s="171" t="s">
        <v>11920</v>
      </c>
      <c r="M64" s="148" t="s">
        <v>11921</v>
      </c>
    </row>
    <row r="65" spans="1:13" ht="213.75">
      <c r="A65" s="148" t="str">
        <f t="shared" si="0"/>
        <v>InstructionsA70</v>
      </c>
      <c r="B65" s="148" t="s">
        <v>400</v>
      </c>
      <c r="C65" s="148" t="s">
        <v>12736</v>
      </c>
      <c r="D65" s="148" t="s">
        <v>11922</v>
      </c>
      <c r="E65" s="282" t="s">
        <v>13132</v>
      </c>
      <c r="F65" s="299"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2" t="s">
        <v>13133</v>
      </c>
      <c r="F66" s="299" t="s">
        <v>12614</v>
      </c>
      <c r="G66" s="148" t="s">
        <v>12732</v>
      </c>
      <c r="H66" s="149" t="s">
        <v>11930</v>
      </c>
      <c r="I66" s="148" t="s">
        <v>11931</v>
      </c>
      <c r="J66" s="148" t="s">
        <v>11932</v>
      </c>
      <c r="K66" s="150" t="s">
        <v>11933</v>
      </c>
      <c r="L66" s="171" t="s">
        <v>11934</v>
      </c>
      <c r="M66" s="148" t="s">
        <v>11935</v>
      </c>
    </row>
    <row r="67" spans="1:13" ht="156.75">
      <c r="A67" s="148" t="str">
        <f t="shared" si="0"/>
        <v>InstructionsA72</v>
      </c>
      <c r="B67" s="148" t="s">
        <v>400</v>
      </c>
      <c r="C67" s="148" t="s">
        <v>12752</v>
      </c>
      <c r="D67" s="148" t="s">
        <v>508</v>
      </c>
      <c r="E67" s="282" t="s">
        <v>12305</v>
      </c>
      <c r="F67" s="299" t="s">
        <v>549</v>
      </c>
      <c r="G67" s="148" t="s">
        <v>13459</v>
      </c>
      <c r="H67" s="149" t="s">
        <v>61</v>
      </c>
      <c r="I67" s="148" t="s">
        <v>19</v>
      </c>
      <c r="J67" s="148" t="s">
        <v>780</v>
      </c>
      <c r="K67" s="150" t="s">
        <v>598</v>
      </c>
      <c r="L67" s="171" t="s">
        <v>702</v>
      </c>
      <c r="M67" s="148" t="s">
        <v>12306</v>
      </c>
    </row>
    <row r="68" spans="1:13" ht="71.25">
      <c r="A68" s="148" t="str">
        <f t="shared" si="0"/>
        <v>InstructionsA73</v>
      </c>
      <c r="B68" s="148" t="s">
        <v>400</v>
      </c>
      <c r="C68" s="148" t="s">
        <v>13918</v>
      </c>
      <c r="D68" s="148" t="s">
        <v>509</v>
      </c>
      <c r="E68" s="282" t="s">
        <v>12307</v>
      </c>
      <c r="F68" s="299"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2" t="s">
        <v>473</v>
      </c>
      <c r="F69" s="299"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2" t="s">
        <v>11899</v>
      </c>
      <c r="F70" s="299"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2" t="s">
        <v>12729</v>
      </c>
      <c r="F71" s="299"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2" t="s">
        <v>13134</v>
      </c>
      <c r="F72" s="299" t="s">
        <v>12616</v>
      </c>
      <c r="G72" s="148" t="s">
        <v>13469</v>
      </c>
      <c r="H72" s="148" t="s">
        <v>252</v>
      </c>
      <c r="I72" s="148" t="s">
        <v>24</v>
      </c>
      <c r="J72" s="148" t="s">
        <v>763</v>
      </c>
      <c r="K72" s="150" t="s">
        <v>97</v>
      </c>
      <c r="L72" s="171" t="s">
        <v>66</v>
      </c>
      <c r="M72" s="148" t="s">
        <v>12312</v>
      </c>
    </row>
    <row r="73" spans="1:13" ht="28.5">
      <c r="A73" s="148" t="str">
        <f>B73&amp;C73</f>
        <v>DefinitionsB6</v>
      </c>
      <c r="B73" s="148" t="s">
        <v>518</v>
      </c>
      <c r="C73" s="148" t="s">
        <v>522</v>
      </c>
      <c r="D73" s="148" t="s">
        <v>12756</v>
      </c>
      <c r="E73" s="282" t="s">
        <v>13135</v>
      </c>
      <c r="F73" s="299"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2" t="s">
        <v>13136</v>
      </c>
      <c r="F74" s="299"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2" t="s">
        <v>12502</v>
      </c>
      <c r="F75" s="299" t="s">
        <v>12618</v>
      </c>
      <c r="G75" s="148" t="s">
        <v>13484</v>
      </c>
      <c r="H75" s="148" t="s">
        <v>575</v>
      </c>
      <c r="I75" s="148" t="s">
        <v>575</v>
      </c>
      <c r="J75" s="148" t="s">
        <v>764</v>
      </c>
      <c r="K75" s="150" t="s">
        <v>469</v>
      </c>
      <c r="L75" s="171" t="s">
        <v>575</v>
      </c>
      <c r="M75" s="148" t="s">
        <v>12313</v>
      </c>
    </row>
    <row r="76" spans="1:13" ht="28.5">
      <c r="A76" s="148" t="str">
        <f t="shared" si="3"/>
        <v>DefinitionsB9</v>
      </c>
      <c r="B76" s="148" t="s">
        <v>518</v>
      </c>
      <c r="C76" s="148" t="s">
        <v>525</v>
      </c>
      <c r="D76" s="148" t="s">
        <v>918</v>
      </c>
      <c r="E76" s="282" t="s">
        <v>11900</v>
      </c>
      <c r="F76" s="299"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2" t="s">
        <v>11901</v>
      </c>
      <c r="F77" s="299"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2" t="s">
        <v>11902</v>
      </c>
      <c r="F78" s="299"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2" t="s">
        <v>11903</v>
      </c>
      <c r="F79" s="299"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2" t="s">
        <v>13137</v>
      </c>
      <c r="F80" s="299" t="s">
        <v>13216</v>
      </c>
      <c r="G80" s="148" t="s">
        <v>13488</v>
      </c>
      <c r="H80" s="148" t="s">
        <v>13489</v>
      </c>
      <c r="I80" s="148" t="s">
        <v>13490</v>
      </c>
      <c r="J80" s="148" t="s">
        <v>13489</v>
      </c>
      <c r="K80" s="148" t="s">
        <v>13491</v>
      </c>
      <c r="L80" s="148" t="s">
        <v>13492</v>
      </c>
      <c r="M80" s="148"/>
    </row>
    <row r="81" spans="1:13" ht="27">
      <c r="A81" s="148" t="str">
        <f t="shared" si="3"/>
        <v>DefinitionsB14</v>
      </c>
      <c r="B81" s="148" t="s">
        <v>518</v>
      </c>
      <c r="C81" s="148" t="s">
        <v>528</v>
      </c>
      <c r="D81" s="148" t="s">
        <v>407</v>
      </c>
      <c r="E81" s="282" t="s">
        <v>11904</v>
      </c>
      <c r="F81" s="299"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2" t="s">
        <v>13138</v>
      </c>
      <c r="F82" s="299" t="s">
        <v>12549</v>
      </c>
      <c r="G82" s="148" t="s">
        <v>12549</v>
      </c>
      <c r="H82" s="148" t="s">
        <v>11936</v>
      </c>
      <c r="I82" s="148" t="s">
        <v>11936</v>
      </c>
      <c r="J82" s="148" t="s">
        <v>11936</v>
      </c>
      <c r="K82" s="150" t="s">
        <v>11936</v>
      </c>
      <c r="L82" s="171" t="s">
        <v>11936</v>
      </c>
      <c r="M82" s="148" t="s">
        <v>11936</v>
      </c>
    </row>
    <row r="83" spans="1:13" ht="28.5">
      <c r="A83" s="148" t="str">
        <f>B83&amp;C83</f>
        <v>DefinitionsB16</v>
      </c>
      <c r="B83" s="148" t="s">
        <v>518</v>
      </c>
      <c r="C83" s="148" t="s">
        <v>530</v>
      </c>
      <c r="D83" s="148" t="s">
        <v>11987</v>
      </c>
      <c r="E83" s="282" t="s">
        <v>13139</v>
      </c>
      <c r="F83" s="299" t="s">
        <v>14041</v>
      </c>
      <c r="G83" s="148" t="s">
        <v>13494</v>
      </c>
      <c r="H83" s="149" t="s">
        <v>11970</v>
      </c>
      <c r="I83" s="148" t="s">
        <v>11971</v>
      </c>
      <c r="J83" s="148" t="s">
        <v>11995</v>
      </c>
      <c r="K83" s="150" t="s">
        <v>601</v>
      </c>
      <c r="L83" s="171" t="s">
        <v>410</v>
      </c>
      <c r="M83" s="148" t="s">
        <v>11972</v>
      </c>
    </row>
    <row r="84" spans="1:13" ht="28.5">
      <c r="A84" s="148" t="str">
        <f>B84&amp;C84</f>
        <v>DefinitionsB17</v>
      </c>
      <c r="B84" s="148" t="s">
        <v>518</v>
      </c>
      <c r="C84" s="148" t="s">
        <v>531</v>
      </c>
      <c r="D84" s="148" t="s">
        <v>11960</v>
      </c>
      <c r="E84" s="282" t="s">
        <v>13140</v>
      </c>
      <c r="F84" s="299" t="s">
        <v>14042</v>
      </c>
      <c r="G84" s="148" t="s">
        <v>13495</v>
      </c>
      <c r="H84" s="149" t="s">
        <v>251</v>
      </c>
      <c r="I84" s="148" t="s">
        <v>23</v>
      </c>
      <c r="J84" s="148" t="s">
        <v>33</v>
      </c>
      <c r="K84" s="150" t="s">
        <v>96</v>
      </c>
      <c r="L84" s="171" t="s">
        <v>65</v>
      </c>
      <c r="M84" s="148" t="s">
        <v>12311</v>
      </c>
    </row>
    <row r="85" spans="1:13" ht="28.5">
      <c r="A85" s="148" t="str">
        <f>B85&amp;C85</f>
        <v>DefinitionsB18</v>
      </c>
      <c r="B85" s="148" t="s">
        <v>518</v>
      </c>
      <c r="C85" s="148" t="s">
        <v>532</v>
      </c>
      <c r="D85" s="148" t="s">
        <v>12761</v>
      </c>
      <c r="E85" s="282" t="s">
        <v>13766</v>
      </c>
      <c r="F85" s="299"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2" t="s">
        <v>13141</v>
      </c>
      <c r="F86" s="299"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2" t="s">
        <v>11905</v>
      </c>
      <c r="F87" s="299"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4" t="s">
        <v>11906</v>
      </c>
      <c r="F88" s="299" t="s">
        <v>589</v>
      </c>
      <c r="G88" s="148" t="s">
        <v>13511</v>
      </c>
      <c r="H88" s="148" t="s">
        <v>582</v>
      </c>
      <c r="I88" s="148" t="s">
        <v>29</v>
      </c>
      <c r="J88" s="148" t="s">
        <v>583</v>
      </c>
      <c r="K88" s="150" t="s">
        <v>603</v>
      </c>
      <c r="L88" s="171" t="s">
        <v>413</v>
      </c>
      <c r="M88" s="148" t="s">
        <v>12319</v>
      </c>
    </row>
    <row r="89" spans="1:13" ht="128.25">
      <c r="A89" s="148" t="str">
        <f t="shared" si="3"/>
        <v>DefinitionsC3</v>
      </c>
      <c r="B89" s="148" t="s">
        <v>518</v>
      </c>
      <c r="C89" s="148" t="s">
        <v>537</v>
      </c>
      <c r="D89" s="148" t="s">
        <v>558</v>
      </c>
      <c r="E89" s="282" t="s">
        <v>11907</v>
      </c>
      <c r="F89" s="299" t="s">
        <v>12621</v>
      </c>
      <c r="G89" s="148" t="s">
        <v>13989</v>
      </c>
      <c r="H89" s="148" t="s">
        <v>257</v>
      </c>
      <c r="I89" s="148" t="s">
        <v>30</v>
      </c>
      <c r="J89" s="148" t="s">
        <v>766</v>
      </c>
      <c r="K89" s="150" t="s">
        <v>102</v>
      </c>
      <c r="L89" s="171" t="s">
        <v>70</v>
      </c>
      <c r="M89" s="148" t="s">
        <v>12321</v>
      </c>
    </row>
    <row r="90" spans="1:13" ht="99.75">
      <c r="A90" s="148" t="str">
        <f t="shared" ref="A90" si="4">B90&amp;C90</f>
        <v>DefinitionsC4</v>
      </c>
      <c r="B90" s="148" t="s">
        <v>518</v>
      </c>
      <c r="C90" s="148" t="s">
        <v>538</v>
      </c>
      <c r="D90" s="148" t="s">
        <v>12727</v>
      </c>
      <c r="E90" s="282" t="s">
        <v>13142</v>
      </c>
      <c r="F90" s="299" t="s">
        <v>13767</v>
      </c>
      <c r="G90" s="148" t="s">
        <v>13512</v>
      </c>
      <c r="H90" s="148" t="s">
        <v>13513</v>
      </c>
      <c r="I90" s="148" t="s">
        <v>13514</v>
      </c>
      <c r="J90" s="148" t="s">
        <v>13515</v>
      </c>
      <c r="K90" s="148" t="s">
        <v>13516</v>
      </c>
      <c r="L90" s="148" t="s">
        <v>13517</v>
      </c>
      <c r="M90" s="148" t="s">
        <v>13518</v>
      </c>
    </row>
    <row r="91" spans="1:13" ht="213.75">
      <c r="A91" s="148" t="str">
        <f>B91&amp;C91</f>
        <v>DefinitionsC5</v>
      </c>
      <c r="B91" s="148" t="s">
        <v>518</v>
      </c>
      <c r="C91" s="148" t="s">
        <v>539</v>
      </c>
      <c r="D91" s="148" t="s">
        <v>13252</v>
      </c>
      <c r="E91" s="282" t="s">
        <v>13143</v>
      </c>
      <c r="F91" s="299" t="s">
        <v>12622</v>
      </c>
      <c r="G91" s="148" t="s">
        <v>13519</v>
      </c>
      <c r="H91" s="177" t="s">
        <v>170</v>
      </c>
      <c r="I91" s="148" t="s">
        <v>31</v>
      </c>
      <c r="J91" s="148" t="s">
        <v>781</v>
      </c>
      <c r="K91" s="150" t="s">
        <v>225</v>
      </c>
      <c r="L91" s="171" t="s">
        <v>71</v>
      </c>
      <c r="M91" s="148" t="s">
        <v>12322</v>
      </c>
    </row>
    <row r="92" spans="1:13" ht="242.25">
      <c r="A92" s="148" t="str">
        <f>B92&amp;C92</f>
        <v>DefinitionsC6</v>
      </c>
      <c r="B92" s="148" t="s">
        <v>518</v>
      </c>
      <c r="C92" s="148" t="s">
        <v>540</v>
      </c>
      <c r="D92" s="148" t="s">
        <v>12757</v>
      </c>
      <c r="E92" s="282" t="s">
        <v>13144</v>
      </c>
      <c r="F92" s="299" t="s">
        <v>13219</v>
      </c>
      <c r="G92" s="148" t="s">
        <v>13520</v>
      </c>
      <c r="H92" s="148" t="s">
        <v>13521</v>
      </c>
      <c r="I92" s="148" t="s">
        <v>13522</v>
      </c>
      <c r="J92" s="148" t="s">
        <v>13523</v>
      </c>
      <c r="K92" s="148" t="s">
        <v>13524</v>
      </c>
      <c r="L92" s="148" t="s">
        <v>13525</v>
      </c>
      <c r="M92" s="148" t="s">
        <v>13526</v>
      </c>
    </row>
    <row r="93" spans="1:13" ht="242.25">
      <c r="A93" s="148" t="str">
        <f t="shared" si="3"/>
        <v>DefinitionsC7</v>
      </c>
      <c r="B93" s="148" t="s">
        <v>518</v>
      </c>
      <c r="C93" s="148" t="s">
        <v>541</v>
      </c>
      <c r="D93" s="148" t="s">
        <v>12499</v>
      </c>
      <c r="E93" s="282" t="s">
        <v>13145</v>
      </c>
      <c r="F93" s="149" t="s">
        <v>13768</v>
      </c>
      <c r="G93" s="148" t="s">
        <v>13527</v>
      </c>
      <c r="H93" s="148" t="s">
        <v>171</v>
      </c>
      <c r="I93" s="148" t="s">
        <v>32</v>
      </c>
      <c r="J93" s="148" t="s">
        <v>782</v>
      </c>
      <c r="K93" s="150" t="s">
        <v>226</v>
      </c>
      <c r="L93" s="171" t="s">
        <v>72</v>
      </c>
      <c r="M93" s="148" t="s">
        <v>12323</v>
      </c>
    </row>
    <row r="94" spans="1:13" ht="71.25">
      <c r="A94" s="148" t="str">
        <f t="shared" si="3"/>
        <v>DefinitionsC8</v>
      </c>
      <c r="B94" s="148" t="s">
        <v>518</v>
      </c>
      <c r="C94" s="148" t="s">
        <v>11677</v>
      </c>
      <c r="D94" s="148" t="s">
        <v>12500</v>
      </c>
      <c r="E94" s="282" t="s">
        <v>13146</v>
      </c>
      <c r="F94" s="299" t="s">
        <v>12623</v>
      </c>
      <c r="G94" s="148" t="s">
        <v>13528</v>
      </c>
      <c r="H94" s="148" t="s">
        <v>584</v>
      </c>
      <c r="I94" s="148" t="s">
        <v>585</v>
      </c>
      <c r="J94" s="148" t="s">
        <v>586</v>
      </c>
      <c r="K94" s="150" t="s">
        <v>227</v>
      </c>
      <c r="L94" s="171" t="s">
        <v>414</v>
      </c>
      <c r="M94" s="148" t="s">
        <v>12324</v>
      </c>
    </row>
    <row r="95" spans="1:13" ht="228">
      <c r="A95" s="148" t="str">
        <f t="shared" si="3"/>
        <v>DefinitionsC9</v>
      </c>
      <c r="B95" s="148" t="s">
        <v>518</v>
      </c>
      <c r="C95" s="148" t="s">
        <v>542</v>
      </c>
      <c r="D95" s="148" t="s">
        <v>11652</v>
      </c>
      <c r="E95" s="282"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2" t="s">
        <v>12325</v>
      </c>
      <c r="F96" s="299" t="s">
        <v>13793</v>
      </c>
      <c r="G96" s="148" t="s">
        <v>13530</v>
      </c>
      <c r="H96" s="179" t="s">
        <v>172</v>
      </c>
      <c r="I96" s="148" t="s">
        <v>103</v>
      </c>
      <c r="J96" s="148" t="s">
        <v>768</v>
      </c>
      <c r="K96" s="150" t="s">
        <v>228</v>
      </c>
      <c r="L96" s="171" t="s">
        <v>73</v>
      </c>
      <c r="M96" s="148" t="s">
        <v>12326</v>
      </c>
    </row>
    <row r="97" spans="1:13" ht="199.5">
      <c r="A97" s="148" t="str">
        <f t="shared" si="3"/>
        <v>DefinitionsC11</v>
      </c>
      <c r="B97" s="148" t="s">
        <v>518</v>
      </c>
      <c r="C97" s="148" t="s">
        <v>11678</v>
      </c>
      <c r="D97" s="148" t="s">
        <v>12754</v>
      </c>
      <c r="E97" s="282" t="s">
        <v>13148</v>
      </c>
      <c r="F97" s="149" t="s">
        <v>13770</v>
      </c>
      <c r="G97" s="148" t="s">
        <v>13531</v>
      </c>
      <c r="H97" s="148" t="s">
        <v>451</v>
      </c>
      <c r="I97" s="148" t="s">
        <v>104</v>
      </c>
      <c r="J97" s="148" t="s">
        <v>452</v>
      </c>
      <c r="K97" s="150" t="s">
        <v>229</v>
      </c>
      <c r="L97" s="171" t="s">
        <v>415</v>
      </c>
      <c r="M97" s="148" t="s">
        <v>12327</v>
      </c>
    </row>
    <row r="98" spans="1:13" ht="99.75">
      <c r="A98" s="148" t="str">
        <f t="shared" si="3"/>
        <v>DefinitionsC12</v>
      </c>
      <c r="B98" s="148" t="s">
        <v>518</v>
      </c>
      <c r="C98" s="148" t="s">
        <v>544</v>
      </c>
      <c r="D98" s="148" t="s">
        <v>517</v>
      </c>
      <c r="E98" s="282" t="s">
        <v>305</v>
      </c>
      <c r="F98" s="299" t="s">
        <v>12624</v>
      </c>
      <c r="G98" s="148" t="s">
        <v>13532</v>
      </c>
      <c r="H98" s="148" t="s">
        <v>173</v>
      </c>
      <c r="I98" s="148" t="s">
        <v>105</v>
      </c>
      <c r="J98" s="148" t="s">
        <v>453</v>
      </c>
      <c r="K98" s="150" t="s">
        <v>230</v>
      </c>
      <c r="L98" s="171" t="s">
        <v>416</v>
      </c>
      <c r="M98" s="148" t="s">
        <v>12328</v>
      </c>
    </row>
    <row r="99" spans="1:13" ht="199.5">
      <c r="A99" s="148" t="str">
        <f>B99&amp;C99</f>
        <v>DefinitionsC13</v>
      </c>
      <c r="B99" s="148" t="s">
        <v>518</v>
      </c>
      <c r="C99" s="148" t="s">
        <v>11679</v>
      </c>
      <c r="D99" s="148" t="s">
        <v>12764</v>
      </c>
      <c r="E99" s="282" t="s">
        <v>13771</v>
      </c>
      <c r="F99" s="299" t="s">
        <v>13220</v>
      </c>
      <c r="G99" s="148" t="s">
        <v>13990</v>
      </c>
      <c r="H99" s="148" t="s">
        <v>13533</v>
      </c>
      <c r="I99" s="148" t="s">
        <v>13534</v>
      </c>
      <c r="J99" s="148" t="s">
        <v>13535</v>
      </c>
      <c r="K99" s="148" t="s">
        <v>13536</v>
      </c>
      <c r="L99" s="148" t="s">
        <v>13537</v>
      </c>
      <c r="M99" s="148" t="s">
        <v>13538</v>
      </c>
    </row>
    <row r="100" spans="1:13" ht="242.25">
      <c r="A100" s="148" t="str">
        <f t="shared" si="3"/>
        <v>DefinitionsC14</v>
      </c>
      <c r="B100" s="148" t="s">
        <v>518</v>
      </c>
      <c r="C100" s="148" t="s">
        <v>545</v>
      </c>
      <c r="D100" s="148" t="s">
        <v>12550</v>
      </c>
      <c r="E100" s="282" t="s">
        <v>12544</v>
      </c>
      <c r="F100" s="299" t="s">
        <v>14043</v>
      </c>
      <c r="G100" s="148" t="s">
        <v>13539</v>
      </c>
      <c r="H100" s="148" t="s">
        <v>793</v>
      </c>
      <c r="I100" s="148" t="s">
        <v>106</v>
      </c>
      <c r="J100" s="148" t="s">
        <v>769</v>
      </c>
      <c r="K100" s="150" t="s">
        <v>231</v>
      </c>
      <c r="L100" s="171" t="s">
        <v>74</v>
      </c>
      <c r="M100" s="148" t="s">
        <v>12329</v>
      </c>
    </row>
    <row r="101" spans="1:13" ht="71.25">
      <c r="A101" s="148" t="str">
        <f>B101&amp;C101</f>
        <v>DefinitionsC15</v>
      </c>
      <c r="B101" s="148" t="s">
        <v>518</v>
      </c>
      <c r="C101" s="148" t="s">
        <v>11680</v>
      </c>
      <c r="D101" s="148" t="s">
        <v>12551</v>
      </c>
      <c r="E101" s="282" t="s">
        <v>13149</v>
      </c>
      <c r="F101" s="299" t="s">
        <v>12625</v>
      </c>
      <c r="G101" s="148" t="s">
        <v>13540</v>
      </c>
      <c r="H101" s="148" t="s">
        <v>11942</v>
      </c>
      <c r="I101" s="148" t="s">
        <v>11937</v>
      </c>
      <c r="J101" s="148" t="s">
        <v>11942</v>
      </c>
      <c r="K101" s="150" t="s">
        <v>11938</v>
      </c>
      <c r="L101" s="171" t="s">
        <v>11942</v>
      </c>
      <c r="M101" s="148" t="s">
        <v>11942</v>
      </c>
    </row>
    <row r="102" spans="1:13" ht="142.5">
      <c r="A102" s="148" t="str">
        <f>B102&amp;C102</f>
        <v>DefinitionsC16</v>
      </c>
      <c r="B102" s="148" t="s">
        <v>518</v>
      </c>
      <c r="C102" s="148" t="s">
        <v>11681</v>
      </c>
      <c r="D102" s="148" t="s">
        <v>12697</v>
      </c>
      <c r="E102" s="282" t="s">
        <v>13150</v>
      </c>
      <c r="F102" s="299" t="s">
        <v>12626</v>
      </c>
      <c r="G102" s="148" t="s">
        <v>13541</v>
      </c>
      <c r="H102" s="148" t="s">
        <v>12698</v>
      </c>
      <c r="I102" s="148" t="s">
        <v>12699</v>
      </c>
      <c r="J102" s="148" t="s">
        <v>12700</v>
      </c>
      <c r="K102" s="150" t="s">
        <v>12702</v>
      </c>
      <c r="L102" s="171" t="s">
        <v>12703</v>
      </c>
      <c r="M102" s="148" t="s">
        <v>12701</v>
      </c>
    </row>
    <row r="103" spans="1:13" ht="409.5">
      <c r="A103" s="148" t="str">
        <f>B103&amp;C103</f>
        <v>DefinitionsC17</v>
      </c>
      <c r="B103" s="148" t="s">
        <v>518</v>
      </c>
      <c r="C103" s="148" t="s">
        <v>12758</v>
      </c>
      <c r="D103" s="148" t="s">
        <v>12552</v>
      </c>
      <c r="E103" s="282" t="s">
        <v>13151</v>
      </c>
      <c r="F103" s="299" t="s">
        <v>12627</v>
      </c>
      <c r="G103" s="148" t="s">
        <v>13542</v>
      </c>
      <c r="H103" s="149" t="s">
        <v>11961</v>
      </c>
      <c r="I103" s="148" t="s">
        <v>11962</v>
      </c>
      <c r="J103" s="148" t="s">
        <v>11963</v>
      </c>
      <c r="K103" s="150" t="s">
        <v>11964</v>
      </c>
      <c r="L103" s="171" t="s">
        <v>11965</v>
      </c>
      <c r="M103" s="148" t="s">
        <v>11966</v>
      </c>
    </row>
    <row r="104" spans="1:13" ht="399">
      <c r="A104" s="148" t="str">
        <f>B104&amp;C104</f>
        <v>DefinitionsC18</v>
      </c>
      <c r="B104" s="148" t="s">
        <v>518</v>
      </c>
      <c r="C104" s="148" t="s">
        <v>12760</v>
      </c>
      <c r="D104" s="148" t="s">
        <v>12759</v>
      </c>
      <c r="E104" s="282" t="s">
        <v>13772</v>
      </c>
      <c r="F104" s="299" t="s">
        <v>13221</v>
      </c>
      <c r="G104" s="297" t="s">
        <v>13773</v>
      </c>
      <c r="H104" s="148" t="s">
        <v>13543</v>
      </c>
      <c r="I104" s="148" t="s">
        <v>13544</v>
      </c>
      <c r="J104" s="148" t="s">
        <v>13545</v>
      </c>
      <c r="K104" s="148" t="s">
        <v>13546</v>
      </c>
      <c r="L104" s="148" t="s">
        <v>13547</v>
      </c>
      <c r="M104" s="148" t="s">
        <v>13548</v>
      </c>
    </row>
    <row r="105" spans="1:13" ht="213.75">
      <c r="A105" s="148" t="str">
        <f t="shared" si="3"/>
        <v>DefinitionsC19</v>
      </c>
      <c r="B105" s="148" t="s">
        <v>518</v>
      </c>
      <c r="C105" s="148" t="s">
        <v>12763</v>
      </c>
      <c r="D105" s="148" t="s">
        <v>12766</v>
      </c>
      <c r="E105" s="282" t="s">
        <v>13774</v>
      </c>
      <c r="F105" s="299" t="s">
        <v>13222</v>
      </c>
      <c r="G105" s="148" t="s">
        <v>13991</v>
      </c>
      <c r="H105" s="148" t="s">
        <v>13549</v>
      </c>
      <c r="I105" s="148" t="s">
        <v>13550</v>
      </c>
      <c r="J105" s="148" t="s">
        <v>13551</v>
      </c>
      <c r="K105" s="148" t="s">
        <v>13552</v>
      </c>
      <c r="L105" s="148" t="s">
        <v>13553</v>
      </c>
      <c r="M105" s="148" t="s">
        <v>13554</v>
      </c>
    </row>
    <row r="106" spans="1:13" ht="128.25">
      <c r="A106" s="148" t="str">
        <f>B106&amp;C106</f>
        <v>DefinitionsC20</v>
      </c>
      <c r="B106" s="148" t="s">
        <v>518</v>
      </c>
      <c r="C106" s="148" t="s">
        <v>12767</v>
      </c>
      <c r="D106" s="148" t="s">
        <v>11978</v>
      </c>
      <c r="E106" s="282" t="s">
        <v>13152</v>
      </c>
      <c r="F106" s="299" t="s">
        <v>12628</v>
      </c>
      <c r="G106" s="148" t="s">
        <v>13555</v>
      </c>
      <c r="H106" s="148" t="s">
        <v>11979</v>
      </c>
      <c r="I106" s="148" t="s">
        <v>11980</v>
      </c>
      <c r="J106" s="148" t="s">
        <v>11996</v>
      </c>
      <c r="K106" s="150" t="s">
        <v>11981</v>
      </c>
      <c r="L106" s="171" t="s">
        <v>11982</v>
      </c>
      <c r="M106" s="148" t="s">
        <v>11983</v>
      </c>
    </row>
    <row r="107" spans="1:13" ht="28.5">
      <c r="A107" s="148" t="str">
        <f t="shared" si="3"/>
        <v>DeclarationD2</v>
      </c>
      <c r="B107" s="148" t="s">
        <v>546</v>
      </c>
      <c r="C107" s="148" t="s">
        <v>553</v>
      </c>
      <c r="D107" s="148" t="s">
        <v>12261</v>
      </c>
      <c r="E107" s="282" t="s">
        <v>13153</v>
      </c>
      <c r="F107" s="299" t="s">
        <v>12261</v>
      </c>
      <c r="G107" s="148" t="s">
        <v>13556</v>
      </c>
      <c r="H107" s="148" t="s">
        <v>317</v>
      </c>
      <c r="I107" s="148" t="s">
        <v>317</v>
      </c>
      <c r="J107" s="148" t="s">
        <v>317</v>
      </c>
      <c r="K107" s="148" t="s">
        <v>317</v>
      </c>
      <c r="L107" s="171" t="s">
        <v>317</v>
      </c>
      <c r="M107" s="171" t="s">
        <v>317</v>
      </c>
    </row>
    <row r="108" spans="1:13" ht="28.5">
      <c r="A108" s="148" t="str">
        <f t="shared" si="3"/>
        <v>DeclarationF3</v>
      </c>
      <c r="B108" s="148" t="s">
        <v>546</v>
      </c>
      <c r="C108" s="148" t="s">
        <v>914</v>
      </c>
      <c r="D108" s="148" t="s">
        <v>915</v>
      </c>
      <c r="E108" s="282" t="s">
        <v>922</v>
      </c>
      <c r="F108" s="299" t="s">
        <v>923</v>
      </c>
      <c r="G108" s="148" t="s">
        <v>13557</v>
      </c>
      <c r="H108" s="148" t="s">
        <v>924</v>
      </c>
      <c r="I108" s="148" t="s">
        <v>925</v>
      </c>
      <c r="J108" s="148" t="s">
        <v>926</v>
      </c>
      <c r="K108" s="148" t="s">
        <v>927</v>
      </c>
      <c r="L108" s="148" t="s">
        <v>928</v>
      </c>
      <c r="M108" s="148" t="s">
        <v>12330</v>
      </c>
    </row>
    <row r="109" spans="1:13" ht="28.5">
      <c r="A109" s="148" t="str">
        <f t="shared" si="3"/>
        <v>DeclarationI3</v>
      </c>
      <c r="B109" s="148" t="s">
        <v>546</v>
      </c>
      <c r="C109" s="148" t="s">
        <v>916</v>
      </c>
      <c r="D109" s="148" t="s">
        <v>917</v>
      </c>
      <c r="E109" s="282" t="s">
        <v>13154</v>
      </c>
      <c r="F109" s="299"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2" t="s">
        <v>935</v>
      </c>
      <c r="F110" s="299" t="s">
        <v>936</v>
      </c>
      <c r="G110" s="148" t="s">
        <v>13559</v>
      </c>
      <c r="H110" s="148" t="s">
        <v>937</v>
      </c>
      <c r="I110" s="148" t="s">
        <v>938</v>
      </c>
      <c r="J110" s="148" t="s">
        <v>939</v>
      </c>
      <c r="K110" s="148" t="s">
        <v>940</v>
      </c>
      <c r="L110" s="148" t="s">
        <v>941</v>
      </c>
      <c r="M110" s="148" t="s">
        <v>12332</v>
      </c>
    </row>
    <row r="111" spans="1:13" ht="71.25">
      <c r="A111" s="148" t="str">
        <f t="shared" si="3"/>
        <v>DeclarationB4</v>
      </c>
      <c r="B111" s="148" t="s">
        <v>546</v>
      </c>
      <c r="C111" s="148" t="s">
        <v>520</v>
      </c>
      <c r="D111" s="148" t="s">
        <v>12769</v>
      </c>
      <c r="E111" s="282" t="s">
        <v>13155</v>
      </c>
      <c r="F111" s="299" t="s">
        <v>12629</v>
      </c>
      <c r="G111" s="148" t="s">
        <v>13560</v>
      </c>
      <c r="H111" s="148" t="s">
        <v>272</v>
      </c>
      <c r="I111" s="148" t="s">
        <v>107</v>
      </c>
      <c r="J111" s="148" t="s">
        <v>770</v>
      </c>
      <c r="K111" s="150" t="s">
        <v>232</v>
      </c>
      <c r="L111" s="171" t="s">
        <v>333</v>
      </c>
      <c r="M111" s="148" t="s">
        <v>12333</v>
      </c>
    </row>
    <row r="112" spans="1:13" ht="60">
      <c r="A112" s="148" t="str">
        <f t="shared" si="3"/>
        <v>DeclarationB6</v>
      </c>
      <c r="B112" s="148" t="s">
        <v>546</v>
      </c>
      <c r="C112" s="148" t="s">
        <v>522</v>
      </c>
      <c r="D112" s="148" t="s">
        <v>11339</v>
      </c>
      <c r="E112" s="285" t="s">
        <v>13156</v>
      </c>
      <c r="F112" s="301" t="s">
        <v>12630</v>
      </c>
      <c r="G112" s="148" t="s">
        <v>13561</v>
      </c>
      <c r="H112" s="256" t="s">
        <v>12334</v>
      </c>
      <c r="I112" s="257" t="s">
        <v>12335</v>
      </c>
      <c r="J112" s="257" t="s">
        <v>12336</v>
      </c>
      <c r="K112" s="257" t="s">
        <v>12337</v>
      </c>
      <c r="L112" s="257" t="s">
        <v>12338</v>
      </c>
      <c r="M112" s="257" t="s">
        <v>12339</v>
      </c>
    </row>
    <row r="113" spans="1:13" ht="99.75">
      <c r="A113" s="148" t="str">
        <f t="shared" si="3"/>
        <v>DeclarationB7</v>
      </c>
      <c r="B113" s="148" t="s">
        <v>546</v>
      </c>
      <c r="C113" s="148" t="s">
        <v>523</v>
      </c>
      <c r="D113" s="148" t="s">
        <v>564</v>
      </c>
      <c r="E113" s="282" t="s">
        <v>11908</v>
      </c>
      <c r="F113" s="299" t="s">
        <v>492</v>
      </c>
      <c r="G113" s="148" t="s">
        <v>13562</v>
      </c>
      <c r="H113" s="148" t="s">
        <v>273</v>
      </c>
      <c r="I113" s="148" t="s">
        <v>108</v>
      </c>
      <c r="J113" s="148" t="s">
        <v>693</v>
      </c>
      <c r="K113" s="150" t="s">
        <v>233</v>
      </c>
      <c r="L113" s="171" t="s">
        <v>334</v>
      </c>
      <c r="M113" s="148" t="s">
        <v>12340</v>
      </c>
    </row>
    <row r="114" spans="1:13" ht="15.75">
      <c r="A114" s="148" t="str">
        <f t="shared" si="3"/>
        <v>DeclarationB8</v>
      </c>
      <c r="B114" s="148" t="s">
        <v>546</v>
      </c>
      <c r="C114" s="148" t="s">
        <v>524</v>
      </c>
      <c r="D114" s="148" t="s">
        <v>458</v>
      </c>
      <c r="E114" s="282" t="s">
        <v>13157</v>
      </c>
      <c r="F114" s="299" t="s">
        <v>592</v>
      </c>
      <c r="G114" s="148" t="s">
        <v>13563</v>
      </c>
      <c r="H114" s="148" t="s">
        <v>474</v>
      </c>
      <c r="I114" s="148" t="s">
        <v>109</v>
      </c>
      <c r="J114" s="148" t="s">
        <v>475</v>
      </c>
      <c r="K114" s="150" t="s">
        <v>234</v>
      </c>
      <c r="L114" s="171" t="s">
        <v>335</v>
      </c>
      <c r="M114" s="148" t="s">
        <v>12341</v>
      </c>
    </row>
    <row r="115" spans="1:13" ht="15.75">
      <c r="A115" s="148" t="str">
        <f t="shared" si="3"/>
        <v>DeclarationB9</v>
      </c>
      <c r="B115" s="148" t="s">
        <v>546</v>
      </c>
      <c r="C115" s="148" t="s">
        <v>525</v>
      </c>
      <c r="D115" s="148" t="s">
        <v>376</v>
      </c>
      <c r="E115" s="282" t="s">
        <v>13158</v>
      </c>
      <c r="F115" s="299" t="s">
        <v>14054</v>
      </c>
      <c r="G115" s="148" t="s">
        <v>13992</v>
      </c>
      <c r="H115" s="148" t="s">
        <v>476</v>
      </c>
      <c r="I115" s="148" t="s">
        <v>110</v>
      </c>
      <c r="J115" s="148" t="s">
        <v>1173</v>
      </c>
      <c r="K115" s="150" t="s">
        <v>235</v>
      </c>
      <c r="L115" s="171" t="s">
        <v>336</v>
      </c>
      <c r="M115" s="148" t="s">
        <v>12342</v>
      </c>
    </row>
    <row r="116" spans="1:13" ht="28.5">
      <c r="A116" s="148" t="str">
        <f t="shared" si="3"/>
        <v>DeclarationB10</v>
      </c>
      <c r="B116" s="148" t="s">
        <v>546</v>
      </c>
      <c r="C116" s="148" t="s">
        <v>386</v>
      </c>
      <c r="D116" s="148" t="s">
        <v>384</v>
      </c>
      <c r="E116" s="282" t="s">
        <v>12343</v>
      </c>
      <c r="F116" s="299" t="s">
        <v>14055</v>
      </c>
      <c r="G116" s="148" t="s">
        <v>13993</v>
      </c>
      <c r="H116" s="148" t="s">
        <v>387</v>
      </c>
      <c r="I116" s="148" t="s">
        <v>111</v>
      </c>
      <c r="J116" s="148" t="s">
        <v>1174</v>
      </c>
      <c r="K116" s="150" t="s">
        <v>236</v>
      </c>
      <c r="L116" s="171" t="s">
        <v>389</v>
      </c>
      <c r="M116" s="148" t="s">
        <v>12344</v>
      </c>
    </row>
    <row r="117" spans="1:13" ht="28.5">
      <c r="A117" s="148" t="str">
        <f>B117&amp;C117</f>
        <v>DeclarationB10A</v>
      </c>
      <c r="B117" s="148" t="s">
        <v>546</v>
      </c>
      <c r="C117" s="148" t="s">
        <v>791</v>
      </c>
      <c r="D117" s="148" t="s">
        <v>384</v>
      </c>
      <c r="E117" s="282" t="s">
        <v>12343</v>
      </c>
      <c r="F117" s="299" t="s">
        <v>258</v>
      </c>
      <c r="G117" s="148" t="s">
        <v>13993</v>
      </c>
      <c r="H117" s="148" t="s">
        <v>387</v>
      </c>
      <c r="I117" s="148" t="s">
        <v>111</v>
      </c>
      <c r="J117" s="148" t="s">
        <v>1174</v>
      </c>
      <c r="K117" s="150" t="s">
        <v>236</v>
      </c>
      <c r="L117" s="171" t="s">
        <v>389</v>
      </c>
      <c r="M117" s="148" t="s">
        <v>12344</v>
      </c>
    </row>
    <row r="118" spans="1:13" ht="28.5">
      <c r="A118" s="148" t="str">
        <f>B118&amp;C118</f>
        <v>DeclarationB10C</v>
      </c>
      <c r="B118" s="148" t="s">
        <v>546</v>
      </c>
      <c r="C118" s="148" t="s">
        <v>792</v>
      </c>
      <c r="D118" s="148" t="s">
        <v>385</v>
      </c>
      <c r="E118" s="282" t="s">
        <v>13159</v>
      </c>
      <c r="F118" s="299" t="s">
        <v>259</v>
      </c>
      <c r="G118" s="148" t="s">
        <v>13994</v>
      </c>
      <c r="H118" s="148" t="s">
        <v>388</v>
      </c>
      <c r="I118" s="148" t="s">
        <v>112</v>
      </c>
      <c r="J118" s="148" t="s">
        <v>1175</v>
      </c>
      <c r="K118" s="150" t="s">
        <v>237</v>
      </c>
      <c r="L118" s="171" t="s">
        <v>390</v>
      </c>
      <c r="M118" s="148" t="s">
        <v>12345</v>
      </c>
    </row>
    <row r="119" spans="1:13" ht="42.75">
      <c r="A119" s="148" t="str">
        <f>B119&amp;C119</f>
        <v>DeclarationB10B</v>
      </c>
      <c r="B119" s="148" t="s">
        <v>546</v>
      </c>
      <c r="C119" s="148" t="s">
        <v>11658</v>
      </c>
      <c r="D119" s="148" t="s">
        <v>11659</v>
      </c>
      <c r="E119" s="282" t="s">
        <v>11660</v>
      </c>
      <c r="F119" s="299" t="s">
        <v>11661</v>
      </c>
      <c r="G119" s="148" t="s">
        <v>13995</v>
      </c>
      <c r="H119" s="148" t="s">
        <v>11662</v>
      </c>
      <c r="I119" s="148" t="s">
        <v>11663</v>
      </c>
      <c r="J119" s="148" t="s">
        <v>11664</v>
      </c>
      <c r="K119" s="150" t="s">
        <v>11665</v>
      </c>
      <c r="L119" s="171" t="s">
        <v>11666</v>
      </c>
      <c r="M119" s="148" t="s">
        <v>12346</v>
      </c>
    </row>
    <row r="120" spans="1:13" ht="42.75">
      <c r="A120" s="148" t="str">
        <f>B120&amp;C120</f>
        <v>DeclarationD11</v>
      </c>
      <c r="B120" s="148" t="s">
        <v>546</v>
      </c>
      <c r="C120" s="148" t="s">
        <v>11667</v>
      </c>
      <c r="D120" s="148" t="s">
        <v>11668</v>
      </c>
      <c r="E120" s="282" t="s">
        <v>11669</v>
      </c>
      <c r="F120" s="299" t="s">
        <v>12631</v>
      </c>
      <c r="G120" s="148" t="s">
        <v>13996</v>
      </c>
      <c r="H120" s="148" t="s">
        <v>11670</v>
      </c>
      <c r="I120" s="148" t="s">
        <v>11671</v>
      </c>
      <c r="J120" s="148" t="s">
        <v>11672</v>
      </c>
      <c r="K120" s="148" t="s">
        <v>11673</v>
      </c>
      <c r="L120" s="148" t="s">
        <v>11674</v>
      </c>
      <c r="M120" s="148" t="s">
        <v>12347</v>
      </c>
    </row>
    <row r="121" spans="1:13" ht="42.75">
      <c r="A121" s="148" t="str">
        <f t="shared" si="3"/>
        <v>DeclarationB12</v>
      </c>
      <c r="B121" s="148" t="s">
        <v>546</v>
      </c>
      <c r="C121" s="148" t="s">
        <v>526</v>
      </c>
      <c r="D121" s="148" t="s">
        <v>349</v>
      </c>
      <c r="E121" s="282" t="s">
        <v>306</v>
      </c>
      <c r="F121" s="299" t="s">
        <v>593</v>
      </c>
      <c r="G121" s="148" t="s">
        <v>13564</v>
      </c>
      <c r="H121" s="148" t="s">
        <v>274</v>
      </c>
      <c r="I121" s="148" t="s">
        <v>113</v>
      </c>
      <c r="J121" s="148" t="s">
        <v>1176</v>
      </c>
      <c r="K121" s="150" t="s">
        <v>238</v>
      </c>
      <c r="L121" s="171" t="s">
        <v>337</v>
      </c>
      <c r="M121" s="148" t="s">
        <v>12348</v>
      </c>
    </row>
    <row r="122" spans="1:13" ht="28.5">
      <c r="A122" s="148" t="str">
        <f t="shared" si="3"/>
        <v>DeclarationB13</v>
      </c>
      <c r="B122" s="148" t="s">
        <v>546</v>
      </c>
      <c r="C122" s="148" t="s">
        <v>527</v>
      </c>
      <c r="D122" s="148" t="s">
        <v>350</v>
      </c>
      <c r="E122" s="282" t="s">
        <v>307</v>
      </c>
      <c r="F122" s="299" t="s">
        <v>260</v>
      </c>
      <c r="G122" s="148" t="s">
        <v>13565</v>
      </c>
      <c r="H122" s="148" t="s">
        <v>275</v>
      </c>
      <c r="I122" s="148" t="s">
        <v>114</v>
      </c>
      <c r="J122" s="148" t="s">
        <v>1177</v>
      </c>
      <c r="K122" s="150" t="s">
        <v>239</v>
      </c>
      <c r="L122" s="171" t="s">
        <v>10</v>
      </c>
      <c r="M122" s="148" t="s">
        <v>12349</v>
      </c>
    </row>
    <row r="123" spans="1:13" ht="28.5">
      <c r="A123" s="148" t="str">
        <f t="shared" si="3"/>
        <v>DeclarationB14</v>
      </c>
      <c r="B123" s="148" t="s">
        <v>546</v>
      </c>
      <c r="C123" s="148" t="s">
        <v>528</v>
      </c>
      <c r="D123" s="148" t="s">
        <v>455</v>
      </c>
      <c r="E123" s="282" t="s">
        <v>308</v>
      </c>
      <c r="F123" s="299" t="s">
        <v>594</v>
      </c>
      <c r="G123" s="148" t="s">
        <v>13566</v>
      </c>
      <c r="H123" s="148" t="s">
        <v>477</v>
      </c>
      <c r="I123" s="148" t="s">
        <v>115</v>
      </c>
      <c r="J123" s="148" t="s">
        <v>477</v>
      </c>
      <c r="K123" s="150" t="s">
        <v>240</v>
      </c>
      <c r="L123" s="171" t="s">
        <v>338</v>
      </c>
      <c r="M123" s="148" t="s">
        <v>12350</v>
      </c>
    </row>
    <row r="124" spans="1:13" ht="28.5">
      <c r="A124" s="148" t="str">
        <f t="shared" si="3"/>
        <v>DeclarationB15</v>
      </c>
      <c r="B124" s="148" t="s">
        <v>546</v>
      </c>
      <c r="C124" s="148" t="s">
        <v>529</v>
      </c>
      <c r="D124" s="148" t="s">
        <v>351</v>
      </c>
      <c r="E124" s="282" t="s">
        <v>13160</v>
      </c>
      <c r="F124" s="299" t="s">
        <v>14057</v>
      </c>
      <c r="G124" s="148" t="s">
        <v>13997</v>
      </c>
      <c r="H124" s="148" t="s">
        <v>276</v>
      </c>
      <c r="I124" s="148" t="s">
        <v>116</v>
      </c>
      <c r="J124" s="148" t="s">
        <v>1178</v>
      </c>
      <c r="K124" s="150" t="s">
        <v>241</v>
      </c>
      <c r="L124" s="171" t="s">
        <v>75</v>
      </c>
      <c r="M124" s="148" t="s">
        <v>12351</v>
      </c>
    </row>
    <row r="125" spans="1:13" ht="28.5">
      <c r="A125" s="148" t="str">
        <f t="shared" si="3"/>
        <v>DeclarationB16</v>
      </c>
      <c r="B125" s="148" t="s">
        <v>546</v>
      </c>
      <c r="C125" s="148" t="s">
        <v>530</v>
      </c>
      <c r="D125" s="148" t="s">
        <v>352</v>
      </c>
      <c r="E125" s="282" t="s">
        <v>13161</v>
      </c>
      <c r="F125" s="299" t="s">
        <v>14058</v>
      </c>
      <c r="G125" s="148" t="s">
        <v>13998</v>
      </c>
      <c r="H125" s="148" t="s">
        <v>277</v>
      </c>
      <c r="I125" s="148" t="s">
        <v>117</v>
      </c>
      <c r="J125" s="148" t="s">
        <v>1179</v>
      </c>
      <c r="K125" s="150" t="s">
        <v>242</v>
      </c>
      <c r="L125" s="171" t="s">
        <v>76</v>
      </c>
      <c r="M125" s="148" t="s">
        <v>12352</v>
      </c>
    </row>
    <row r="126" spans="1:13" ht="28.5">
      <c r="A126" s="148" t="str">
        <f t="shared" si="3"/>
        <v>DeclarationB17</v>
      </c>
      <c r="B126" s="148" t="s">
        <v>546</v>
      </c>
      <c r="C126" s="148" t="s">
        <v>531</v>
      </c>
      <c r="D126" s="148" t="s">
        <v>353</v>
      </c>
      <c r="E126" s="282" t="s">
        <v>13162</v>
      </c>
      <c r="F126" s="299" t="s">
        <v>14059</v>
      </c>
      <c r="G126" s="148" t="s">
        <v>13999</v>
      </c>
      <c r="H126" s="148" t="s">
        <v>278</v>
      </c>
      <c r="I126" s="148" t="s">
        <v>118</v>
      </c>
      <c r="J126" s="148" t="s">
        <v>1180</v>
      </c>
      <c r="K126" s="150" t="s">
        <v>243</v>
      </c>
      <c r="L126" s="171" t="s">
        <v>77</v>
      </c>
      <c r="M126" s="148" t="s">
        <v>12353</v>
      </c>
    </row>
    <row r="127" spans="1:13" ht="28.5">
      <c r="A127" s="148" t="str">
        <f t="shared" si="3"/>
        <v>DeclarationB18</v>
      </c>
      <c r="B127" s="148" t="s">
        <v>546</v>
      </c>
      <c r="C127" s="148" t="s">
        <v>532</v>
      </c>
      <c r="D127" s="148" t="s">
        <v>378</v>
      </c>
      <c r="E127" s="282" t="s">
        <v>13163</v>
      </c>
      <c r="F127" s="299" t="s">
        <v>14056</v>
      </c>
      <c r="G127" s="148" t="s">
        <v>14000</v>
      </c>
      <c r="H127" s="148" t="s">
        <v>55</v>
      </c>
      <c r="I127" s="148" t="s">
        <v>119</v>
      </c>
      <c r="J127" s="148" t="s">
        <v>787</v>
      </c>
      <c r="K127" s="150" t="s">
        <v>244</v>
      </c>
      <c r="L127" s="171" t="s">
        <v>78</v>
      </c>
      <c r="M127" s="148" t="s">
        <v>12354</v>
      </c>
    </row>
    <row r="128" spans="1:13" ht="28.5">
      <c r="A128" s="148" t="str">
        <f t="shared" si="3"/>
        <v>DeclarationB19</v>
      </c>
      <c r="B128" s="148" t="s">
        <v>546</v>
      </c>
      <c r="C128" s="148" t="s">
        <v>533</v>
      </c>
      <c r="D128" s="148" t="s">
        <v>379</v>
      </c>
      <c r="E128" s="282" t="s">
        <v>11898</v>
      </c>
      <c r="F128" s="299" t="s">
        <v>554</v>
      </c>
      <c r="G128" s="148" t="s">
        <v>14001</v>
      </c>
      <c r="H128" s="148" t="s">
        <v>423</v>
      </c>
      <c r="I128" s="148" t="s">
        <v>120</v>
      </c>
      <c r="J128" s="148" t="s">
        <v>1181</v>
      </c>
      <c r="K128" s="150" t="s">
        <v>245</v>
      </c>
      <c r="L128" s="171" t="s">
        <v>79</v>
      </c>
      <c r="M128" s="148" t="s">
        <v>12355</v>
      </c>
    </row>
    <row r="129" spans="1:13" ht="28.5">
      <c r="A129" s="148" t="str">
        <f t="shared" si="3"/>
        <v>DeclarationB20</v>
      </c>
      <c r="B129" s="148" t="s">
        <v>546</v>
      </c>
      <c r="C129" s="148" t="s">
        <v>534</v>
      </c>
      <c r="D129" s="148" t="s">
        <v>380</v>
      </c>
      <c r="E129" s="282" t="s">
        <v>13164</v>
      </c>
      <c r="F129" s="299" t="s">
        <v>555</v>
      </c>
      <c r="G129" s="148" t="s">
        <v>14002</v>
      </c>
      <c r="H129" s="148" t="s">
        <v>279</v>
      </c>
      <c r="I129" s="148" t="s">
        <v>121</v>
      </c>
      <c r="J129" s="148" t="s">
        <v>1182</v>
      </c>
      <c r="K129" s="150" t="s">
        <v>246</v>
      </c>
      <c r="L129" s="171" t="s">
        <v>80</v>
      </c>
      <c r="M129" s="148" t="s">
        <v>12356</v>
      </c>
    </row>
    <row r="130" spans="1:13" ht="28.5">
      <c r="A130" s="148" t="str">
        <f t="shared" si="3"/>
        <v>DeclarationB21</v>
      </c>
      <c r="B130" s="148" t="s">
        <v>546</v>
      </c>
      <c r="C130" s="148" t="s">
        <v>535</v>
      </c>
      <c r="D130" s="148" t="s">
        <v>13950</v>
      </c>
      <c r="E130" s="282" t="s">
        <v>13951</v>
      </c>
      <c r="F130" s="299" t="s">
        <v>13952</v>
      </c>
      <c r="G130" s="148" t="s">
        <v>14003</v>
      </c>
      <c r="H130" s="148" t="s">
        <v>280</v>
      </c>
      <c r="I130" s="148" t="s">
        <v>13953</v>
      </c>
      <c r="J130" s="148" t="s">
        <v>13954</v>
      </c>
      <c r="K130" s="150" t="s">
        <v>13955</v>
      </c>
      <c r="L130" s="171" t="s">
        <v>13956</v>
      </c>
      <c r="M130" s="148" t="s">
        <v>13957</v>
      </c>
    </row>
    <row r="131" spans="1:13" ht="28.5">
      <c r="A131" s="148" t="str">
        <f t="shared" si="3"/>
        <v>DeclarationB22</v>
      </c>
      <c r="B131" s="148" t="s">
        <v>546</v>
      </c>
      <c r="C131" s="148" t="s">
        <v>536</v>
      </c>
      <c r="D131" s="148" t="s">
        <v>354</v>
      </c>
      <c r="E131" s="282" t="s">
        <v>13165</v>
      </c>
      <c r="F131" s="299" t="s">
        <v>595</v>
      </c>
      <c r="G131" s="148" t="s">
        <v>13567</v>
      </c>
      <c r="H131" s="148" t="s">
        <v>281</v>
      </c>
      <c r="I131" s="148" t="s">
        <v>122</v>
      </c>
      <c r="J131" s="148" t="s">
        <v>788</v>
      </c>
      <c r="K131" s="150" t="s">
        <v>247</v>
      </c>
      <c r="L131" s="171" t="s">
        <v>81</v>
      </c>
      <c r="M131" s="148" t="s">
        <v>12357</v>
      </c>
    </row>
    <row r="132" spans="1:13" ht="42.75">
      <c r="A132" s="148" t="str">
        <f t="shared" si="3"/>
        <v>DeclarationB24</v>
      </c>
      <c r="B132" s="148" t="s">
        <v>546</v>
      </c>
      <c r="C132" s="148" t="s">
        <v>551</v>
      </c>
      <c r="D132" s="148" t="s">
        <v>11645</v>
      </c>
      <c r="E132" s="282" t="s">
        <v>13166</v>
      </c>
      <c r="F132" s="299" t="s">
        <v>12632</v>
      </c>
      <c r="G132" s="148" t="s">
        <v>14004</v>
      </c>
      <c r="H132" s="148" t="s">
        <v>282</v>
      </c>
      <c r="I132" s="148" t="s">
        <v>123</v>
      </c>
      <c r="J132" s="148" t="s">
        <v>1183</v>
      </c>
      <c r="K132" s="150" t="s">
        <v>248</v>
      </c>
      <c r="L132" s="171" t="s">
        <v>339</v>
      </c>
      <c r="M132" s="148" t="s">
        <v>12358</v>
      </c>
    </row>
    <row r="133" spans="1:13" ht="85.5">
      <c r="A133" s="148" t="str">
        <f>B133&amp;C133</f>
        <v>DeclarationB25</v>
      </c>
      <c r="B133" s="148" t="s">
        <v>546</v>
      </c>
      <c r="C133" s="148" t="s">
        <v>363</v>
      </c>
      <c r="D133" s="148" t="s">
        <v>13958</v>
      </c>
      <c r="E133" s="294" t="s">
        <v>13959</v>
      </c>
      <c r="F133" s="301" t="s">
        <v>13247</v>
      </c>
      <c r="G133" s="148" t="s">
        <v>13960</v>
      </c>
      <c r="H133" s="148" t="s">
        <v>13568</v>
      </c>
      <c r="I133" s="148" t="s">
        <v>13569</v>
      </c>
      <c r="J133" s="148" t="s">
        <v>13570</v>
      </c>
      <c r="K133" s="148" t="s">
        <v>13571</v>
      </c>
      <c r="L133" s="148" t="s">
        <v>13572</v>
      </c>
      <c r="M133" s="148" t="s">
        <v>13573</v>
      </c>
    </row>
    <row r="134" spans="1:13" ht="114">
      <c r="A134" s="148" t="str">
        <f t="shared" si="3"/>
        <v>DeclarationB31</v>
      </c>
      <c r="B134" s="148" t="s">
        <v>546</v>
      </c>
      <c r="C134" s="148" t="s">
        <v>11682</v>
      </c>
      <c r="D134" s="148" t="s">
        <v>13249</v>
      </c>
      <c r="E134" s="294" t="s">
        <v>13775</v>
      </c>
      <c r="F134" s="149" t="s">
        <v>13961</v>
      </c>
      <c r="G134" s="148" t="s">
        <v>13250</v>
      </c>
      <c r="H134" s="148" t="s">
        <v>13574</v>
      </c>
      <c r="I134" s="148" t="s">
        <v>13575</v>
      </c>
      <c r="J134" s="148" t="s">
        <v>13576</v>
      </c>
      <c r="K134" s="148" t="s">
        <v>13577</v>
      </c>
      <c r="L134" s="148" t="s">
        <v>13578</v>
      </c>
      <c r="M134" s="148" t="s">
        <v>13579</v>
      </c>
    </row>
    <row r="135" spans="1:13" ht="71.25">
      <c r="A135" s="148" t="str">
        <f t="shared" si="3"/>
        <v>DeclarationB37</v>
      </c>
      <c r="B135" s="148" t="s">
        <v>546</v>
      </c>
      <c r="C135" s="148" t="s">
        <v>364</v>
      </c>
      <c r="D135" s="148" t="s">
        <v>13246</v>
      </c>
      <c r="E135" s="294" t="s">
        <v>13776</v>
      </c>
      <c r="F135" s="299" t="s">
        <v>14044</v>
      </c>
      <c r="G135" s="148" t="s">
        <v>13248</v>
      </c>
      <c r="H135" s="148" t="s">
        <v>13580</v>
      </c>
      <c r="I135" s="148" t="s">
        <v>13581</v>
      </c>
      <c r="J135" s="148" t="s">
        <v>13582</v>
      </c>
      <c r="K135" s="148" t="s">
        <v>13583</v>
      </c>
      <c r="L135" s="148" t="s">
        <v>13584</v>
      </c>
      <c r="M135" s="148" t="s">
        <v>13585</v>
      </c>
    </row>
    <row r="136" spans="1:13" ht="85.5">
      <c r="A136" s="148" t="str">
        <f t="shared" si="3"/>
        <v>DeclarationB43</v>
      </c>
      <c r="B136" s="148" t="s">
        <v>546</v>
      </c>
      <c r="C136" s="148" t="s">
        <v>365</v>
      </c>
      <c r="D136" s="148" t="s">
        <v>13243</v>
      </c>
      <c r="E136" s="294" t="s">
        <v>13777</v>
      </c>
      <c r="F136" s="301" t="s">
        <v>13244</v>
      </c>
      <c r="G136" s="148" t="s">
        <v>13245</v>
      </c>
      <c r="H136" s="148" t="s">
        <v>13586</v>
      </c>
      <c r="I136" s="148" t="s">
        <v>13587</v>
      </c>
      <c r="J136" s="148" t="s">
        <v>13588</v>
      </c>
      <c r="K136" s="148" t="s">
        <v>13589</v>
      </c>
      <c r="L136" s="148" t="s">
        <v>13590</v>
      </c>
      <c r="M136" s="148" t="s">
        <v>13591</v>
      </c>
    </row>
    <row r="137" spans="1:13" ht="71.25">
      <c r="A137" s="148" t="str">
        <f t="shared" si="3"/>
        <v>DeclarationB49</v>
      </c>
      <c r="B137" s="148" t="s">
        <v>546</v>
      </c>
      <c r="C137" s="148" t="s">
        <v>366</v>
      </c>
      <c r="D137" s="148" t="s">
        <v>13240</v>
      </c>
      <c r="E137" s="294" t="s">
        <v>13778</v>
      </c>
      <c r="F137" s="299" t="s">
        <v>13241</v>
      </c>
      <c r="G137" s="148" t="s">
        <v>13242</v>
      </c>
      <c r="H137" s="148" t="s">
        <v>13592</v>
      </c>
      <c r="I137" s="148" t="s">
        <v>13593</v>
      </c>
      <c r="J137" s="148" t="s">
        <v>13594</v>
      </c>
      <c r="K137" s="148" t="s">
        <v>13595</v>
      </c>
      <c r="L137" s="148" t="s">
        <v>13596</v>
      </c>
      <c r="M137" s="148" t="s">
        <v>13597</v>
      </c>
    </row>
    <row r="138" spans="1:13" ht="85.5">
      <c r="A138" s="148" t="str">
        <f t="shared" si="3"/>
        <v>DeclarationB55</v>
      </c>
      <c r="B138" s="148" t="s">
        <v>546</v>
      </c>
      <c r="C138" s="148" t="s">
        <v>367</v>
      </c>
      <c r="D138" s="148" t="s">
        <v>13238</v>
      </c>
      <c r="E138" s="294" t="s">
        <v>13779</v>
      </c>
      <c r="F138" s="299" t="s">
        <v>13239</v>
      </c>
      <c r="G138" s="148" t="s">
        <v>14005</v>
      </c>
      <c r="H138" s="148" t="s">
        <v>13598</v>
      </c>
      <c r="I138" s="148" t="s">
        <v>13599</v>
      </c>
      <c r="J138" s="148" t="s">
        <v>13600</v>
      </c>
      <c r="K138" s="148" t="s">
        <v>13601</v>
      </c>
      <c r="L138" s="148" t="s">
        <v>13602</v>
      </c>
      <c r="M138" s="148" t="s">
        <v>13603</v>
      </c>
    </row>
    <row r="139" spans="1:13" ht="28.5">
      <c r="A139" s="148" t="str">
        <f t="shared" si="3"/>
        <v>DeclarationB61</v>
      </c>
      <c r="B139" s="148" t="s">
        <v>546</v>
      </c>
      <c r="C139" s="148" t="s">
        <v>556</v>
      </c>
      <c r="D139" s="148" t="s">
        <v>565</v>
      </c>
      <c r="E139" s="282" t="s">
        <v>12359</v>
      </c>
      <c r="F139" s="299" t="s">
        <v>493</v>
      </c>
      <c r="G139" s="148" t="s">
        <v>13604</v>
      </c>
      <c r="H139" s="148" t="s">
        <v>686</v>
      </c>
      <c r="I139" s="148" t="s">
        <v>124</v>
      </c>
      <c r="J139" s="148" t="s">
        <v>694</v>
      </c>
      <c r="K139" s="150" t="s">
        <v>161</v>
      </c>
      <c r="L139" s="171" t="s">
        <v>419</v>
      </c>
      <c r="M139" s="148" t="s">
        <v>12360</v>
      </c>
    </row>
    <row r="140" spans="1:13" ht="45">
      <c r="A140" s="148" t="str">
        <f t="shared" si="3"/>
        <v>DeclarationB63</v>
      </c>
      <c r="B140" s="148" t="s">
        <v>546</v>
      </c>
      <c r="C140" s="148" t="s">
        <v>919</v>
      </c>
      <c r="D140" s="148" t="s">
        <v>13237</v>
      </c>
      <c r="E140" s="282" t="s">
        <v>13167</v>
      </c>
      <c r="F140" s="301" t="s">
        <v>14045</v>
      </c>
      <c r="G140" s="148" t="s">
        <v>13605</v>
      </c>
      <c r="H140" s="256" t="s">
        <v>11376</v>
      </c>
      <c r="I140" s="256" t="s">
        <v>11377</v>
      </c>
      <c r="J140" s="256" t="s">
        <v>11378</v>
      </c>
      <c r="K140" s="256" t="s">
        <v>11379</v>
      </c>
      <c r="L140" s="256" t="s">
        <v>11380</v>
      </c>
      <c r="M140" s="256" t="s">
        <v>11381</v>
      </c>
    </row>
    <row r="141" spans="1:13" ht="114">
      <c r="A141" s="148" t="str">
        <f t="shared" si="3"/>
        <v>DeclarationB65</v>
      </c>
      <c r="B141" s="148" t="s">
        <v>546</v>
      </c>
      <c r="C141" s="148" t="s">
        <v>921</v>
      </c>
      <c r="D141" s="148" t="s">
        <v>13606</v>
      </c>
      <c r="E141" s="294" t="s">
        <v>13780</v>
      </c>
      <c r="F141" s="149" t="s">
        <v>14051</v>
      </c>
      <c r="G141" s="148" t="s">
        <v>13607</v>
      </c>
      <c r="H141" s="148" t="s">
        <v>13608</v>
      </c>
      <c r="I141" s="148" t="s">
        <v>13609</v>
      </c>
      <c r="J141" s="148" t="s">
        <v>13610</v>
      </c>
      <c r="K141" s="148" t="s">
        <v>13611</v>
      </c>
      <c r="L141" s="148" t="s">
        <v>13612</v>
      </c>
      <c r="M141" s="148" t="s">
        <v>13613</v>
      </c>
    </row>
    <row r="142" spans="1:13" ht="94.15" customHeight="1">
      <c r="A142" s="148" t="str">
        <f t="shared" ref="A142:A172" si="5">B142&amp;C142</f>
        <v>DeclarationB67</v>
      </c>
      <c r="B142" s="148" t="s">
        <v>546</v>
      </c>
      <c r="C142" s="148" t="s">
        <v>697</v>
      </c>
      <c r="D142" s="148" t="s">
        <v>14048</v>
      </c>
      <c r="E142" s="294" t="s">
        <v>13781</v>
      </c>
      <c r="F142" s="149" t="s">
        <v>14049</v>
      </c>
      <c r="G142" s="148" t="s">
        <v>14006</v>
      </c>
      <c r="H142" s="148" t="s">
        <v>13614</v>
      </c>
      <c r="I142" s="148" t="s">
        <v>13615</v>
      </c>
      <c r="J142" s="148" t="s">
        <v>13616</v>
      </c>
      <c r="K142" s="148" t="s">
        <v>13617</v>
      </c>
      <c r="L142" s="148" t="s">
        <v>13618</v>
      </c>
      <c r="M142" s="148" t="s">
        <v>13619</v>
      </c>
    </row>
    <row r="143" spans="1:13" ht="114">
      <c r="A143" s="148" t="str">
        <f t="shared" si="5"/>
        <v>DeclarationB69</v>
      </c>
      <c r="B143" s="148" t="s">
        <v>546</v>
      </c>
      <c r="C143" s="148" t="s">
        <v>705</v>
      </c>
      <c r="D143" s="148" t="s">
        <v>13235</v>
      </c>
      <c r="E143" s="294" t="s">
        <v>13782</v>
      </c>
      <c r="F143" s="149" t="s">
        <v>14050</v>
      </c>
      <c r="G143" s="148" t="s">
        <v>13236</v>
      </c>
      <c r="H143" s="148" t="s">
        <v>13620</v>
      </c>
      <c r="I143" s="148" t="s">
        <v>13621</v>
      </c>
      <c r="J143" s="148" t="s">
        <v>13622</v>
      </c>
      <c r="K143" s="148" t="s">
        <v>13623</v>
      </c>
      <c r="L143" s="148" t="s">
        <v>13624</v>
      </c>
      <c r="M143" s="148" t="s">
        <v>13625</v>
      </c>
    </row>
    <row r="144" spans="1:13" ht="128.25">
      <c r="A144" s="148" t="str">
        <f t="shared" si="5"/>
        <v>DeclarationB71</v>
      </c>
      <c r="B144" s="148" t="s">
        <v>546</v>
      </c>
      <c r="C144" s="148" t="s">
        <v>706</v>
      </c>
      <c r="D144" s="148" t="s">
        <v>13233</v>
      </c>
      <c r="E144" s="294" t="s">
        <v>13783</v>
      </c>
      <c r="F144" s="299" t="s">
        <v>14046</v>
      </c>
      <c r="G144" s="148" t="s">
        <v>13234</v>
      </c>
      <c r="H144" s="148" t="s">
        <v>13626</v>
      </c>
      <c r="I144" s="148" t="s">
        <v>13627</v>
      </c>
      <c r="J144" s="148" t="s">
        <v>13628</v>
      </c>
      <c r="K144" s="148" t="s">
        <v>13629</v>
      </c>
      <c r="L144" s="148" t="s">
        <v>13630</v>
      </c>
      <c r="M144" s="148" t="s">
        <v>13631</v>
      </c>
    </row>
    <row r="145" spans="1:13" ht="142.5">
      <c r="A145" s="148" t="str">
        <f t="shared" si="5"/>
        <v>DeclarationB73</v>
      </c>
      <c r="B145" s="148" t="s">
        <v>546</v>
      </c>
      <c r="C145" s="148" t="s">
        <v>707</v>
      </c>
      <c r="D145" s="148" t="s">
        <v>13632</v>
      </c>
      <c r="E145" s="294" t="s">
        <v>13784</v>
      </c>
      <c r="F145" s="149" t="s">
        <v>14052</v>
      </c>
      <c r="G145" s="148" t="s">
        <v>13230</v>
      </c>
      <c r="H145" s="148" t="s">
        <v>13633</v>
      </c>
      <c r="I145" s="148" t="s">
        <v>13634</v>
      </c>
      <c r="J145" s="148" t="s">
        <v>13635</v>
      </c>
      <c r="K145" s="148" t="s">
        <v>13636</v>
      </c>
      <c r="L145" s="148" t="s">
        <v>13637</v>
      </c>
      <c r="M145" s="148" t="s">
        <v>13638</v>
      </c>
    </row>
    <row r="146" spans="1:13" ht="85.5">
      <c r="A146" s="148" t="str">
        <f t="shared" si="5"/>
        <v>DeclarationB75</v>
      </c>
      <c r="B146" s="148" t="s">
        <v>546</v>
      </c>
      <c r="C146" s="148" t="s">
        <v>708</v>
      </c>
      <c r="D146" s="148" t="s">
        <v>13229</v>
      </c>
      <c r="E146" s="294" t="s">
        <v>13962</v>
      </c>
      <c r="F146" s="301" t="s">
        <v>13231</v>
      </c>
      <c r="G146" s="148" t="s">
        <v>13232</v>
      </c>
      <c r="H146" s="148" t="s">
        <v>13639</v>
      </c>
      <c r="I146" s="148" t="s">
        <v>13640</v>
      </c>
      <c r="J146" s="148" t="s">
        <v>13641</v>
      </c>
      <c r="K146" s="148" t="s">
        <v>13642</v>
      </c>
      <c r="L146" s="148" t="s">
        <v>13643</v>
      </c>
      <c r="M146" s="148" t="s">
        <v>13644</v>
      </c>
    </row>
    <row r="147" spans="1:13" ht="85.5">
      <c r="A147" s="148" t="str">
        <f t="shared" si="5"/>
        <v>DeclarationB77</v>
      </c>
      <c r="B147" s="148" t="s">
        <v>546</v>
      </c>
      <c r="C147" s="148" t="s">
        <v>709</v>
      </c>
      <c r="D147" s="148" t="s">
        <v>13228</v>
      </c>
      <c r="E147" s="294" t="s">
        <v>13785</v>
      </c>
      <c r="F147" s="149" t="s">
        <v>14047</v>
      </c>
      <c r="G147" s="148" t="s">
        <v>13786</v>
      </c>
      <c r="H147" s="148" t="s">
        <v>13645</v>
      </c>
      <c r="I147" s="148" t="s">
        <v>13646</v>
      </c>
      <c r="J147" s="148" t="s">
        <v>13647</v>
      </c>
      <c r="K147" s="148" t="s">
        <v>13648</v>
      </c>
      <c r="L147" s="148" t="s">
        <v>13649</v>
      </c>
      <c r="M147" s="148" t="s">
        <v>13650</v>
      </c>
    </row>
    <row r="148" spans="1:13" ht="71.25">
      <c r="A148" s="148" t="str">
        <f t="shared" si="5"/>
        <v>DeclarationB79</v>
      </c>
      <c r="B148" s="148" t="s">
        <v>546</v>
      </c>
      <c r="C148" s="148" t="s">
        <v>368</v>
      </c>
      <c r="D148" s="148" t="s">
        <v>13223</v>
      </c>
      <c r="E148" s="294" t="s">
        <v>13787</v>
      </c>
      <c r="F148" s="299" t="s">
        <v>14053</v>
      </c>
      <c r="G148" s="148" t="s">
        <v>13224</v>
      </c>
      <c r="H148" s="148" t="s">
        <v>13651</v>
      </c>
      <c r="I148" s="148" t="s">
        <v>13652</v>
      </c>
      <c r="J148" s="148" t="s">
        <v>13653</v>
      </c>
      <c r="K148" s="148" t="s">
        <v>13654</v>
      </c>
      <c r="L148" s="148" t="s">
        <v>13655</v>
      </c>
      <c r="M148" s="148" t="s">
        <v>13656</v>
      </c>
    </row>
    <row r="149" spans="1:13" ht="28.5">
      <c r="A149" s="148" t="str">
        <f t="shared" si="5"/>
        <v>DeclarationD25</v>
      </c>
      <c r="B149" s="148" t="s">
        <v>546</v>
      </c>
      <c r="C149" s="148" t="s">
        <v>395</v>
      </c>
      <c r="D149" s="148" t="s">
        <v>457</v>
      </c>
      <c r="E149" s="282" t="s">
        <v>471</v>
      </c>
      <c r="F149" s="299" t="s">
        <v>471</v>
      </c>
      <c r="G149" s="148" t="s">
        <v>13657</v>
      </c>
      <c r="H149" s="148" t="s">
        <v>687</v>
      </c>
      <c r="I149" s="148" t="s">
        <v>494</v>
      </c>
      <c r="J149" s="148" t="s">
        <v>495</v>
      </c>
      <c r="K149" s="150" t="s">
        <v>496</v>
      </c>
      <c r="L149" s="171" t="s">
        <v>341</v>
      </c>
      <c r="M149" s="148" t="s">
        <v>12361</v>
      </c>
    </row>
    <row r="150" spans="1:13" ht="28.5">
      <c r="A150" s="148" t="str">
        <f t="shared" si="5"/>
        <v>DeclarationB62</v>
      </c>
      <c r="B150" s="148" t="s">
        <v>546</v>
      </c>
      <c r="C150" s="148" t="s">
        <v>794</v>
      </c>
      <c r="D150" s="148" t="s">
        <v>566</v>
      </c>
      <c r="E150" s="282" t="s">
        <v>504</v>
      </c>
      <c r="F150" s="299" t="s">
        <v>505</v>
      </c>
      <c r="G150" s="148" t="s">
        <v>13658</v>
      </c>
      <c r="H150" s="148" t="s">
        <v>566</v>
      </c>
      <c r="I150" s="148" t="s">
        <v>506</v>
      </c>
      <c r="J150" s="148" t="s">
        <v>507</v>
      </c>
      <c r="K150" s="150" t="s">
        <v>503</v>
      </c>
      <c r="L150" s="171" t="s">
        <v>340</v>
      </c>
      <c r="M150" s="148" t="s">
        <v>12362</v>
      </c>
    </row>
    <row r="151" spans="1:13" ht="28.5">
      <c r="A151" s="148" t="str">
        <f t="shared" si="5"/>
        <v>DeclarationG25</v>
      </c>
      <c r="B151" s="148" t="s">
        <v>546</v>
      </c>
      <c r="C151" s="148" t="s">
        <v>396</v>
      </c>
      <c r="D151" s="148" t="s">
        <v>456</v>
      </c>
      <c r="E151" s="282" t="s">
        <v>191</v>
      </c>
      <c r="F151" s="299" t="s">
        <v>590</v>
      </c>
      <c r="G151" s="148" t="s">
        <v>13659</v>
      </c>
      <c r="H151" s="148" t="s">
        <v>497</v>
      </c>
      <c r="I151" s="148" t="s">
        <v>498</v>
      </c>
      <c r="J151" s="148" t="s">
        <v>560</v>
      </c>
      <c r="K151" s="150" t="s">
        <v>499</v>
      </c>
      <c r="L151" s="171" t="s">
        <v>342</v>
      </c>
      <c r="M151" s="148" t="s">
        <v>12363</v>
      </c>
    </row>
    <row r="152" spans="1:13" ht="28.5">
      <c r="A152" s="148" t="str">
        <f t="shared" si="5"/>
        <v>DeclarationB26</v>
      </c>
      <c r="B152" s="148" t="s">
        <v>546</v>
      </c>
      <c r="C152" s="148" t="s">
        <v>391</v>
      </c>
      <c r="D152" s="148" t="s">
        <v>11650</v>
      </c>
      <c r="E152" s="282" t="s">
        <v>12320</v>
      </c>
      <c r="F152" s="299" t="s">
        <v>12633</v>
      </c>
      <c r="G152" s="148" t="s">
        <v>13660</v>
      </c>
      <c r="H152" s="148" t="s">
        <v>710</v>
      </c>
      <c r="I152" s="148" t="s">
        <v>125</v>
      </c>
      <c r="J152" s="148" t="s">
        <v>711</v>
      </c>
      <c r="K152" s="150" t="s">
        <v>712</v>
      </c>
      <c r="L152" s="171" t="s">
        <v>712</v>
      </c>
      <c r="M152" s="148" t="s">
        <v>12364</v>
      </c>
    </row>
    <row r="153" spans="1:13" ht="28.5">
      <c r="A153" s="148" t="str">
        <f t="shared" si="5"/>
        <v>DeclarationB27</v>
      </c>
      <c r="B153" s="148" t="s">
        <v>546</v>
      </c>
      <c r="C153" s="148" t="s">
        <v>392</v>
      </c>
      <c r="E153" s="282"/>
      <c r="F153" s="299"/>
      <c r="H153" s="148" t="s">
        <v>713</v>
      </c>
      <c r="I153" s="148" t="s">
        <v>126</v>
      </c>
      <c r="J153" s="148" t="s">
        <v>714</v>
      </c>
      <c r="K153" s="150" t="s">
        <v>715</v>
      </c>
      <c r="L153" s="171" t="s">
        <v>716</v>
      </c>
      <c r="M153" s="148" t="s">
        <v>12365</v>
      </c>
    </row>
    <row r="154" spans="1:13" ht="28.5">
      <c r="A154" s="148" t="str">
        <f t="shared" si="5"/>
        <v>DeclarationB28</v>
      </c>
      <c r="B154" s="148" t="s">
        <v>546</v>
      </c>
      <c r="C154" s="148" t="s">
        <v>393</v>
      </c>
      <c r="E154" s="282"/>
      <c r="F154" s="299"/>
      <c r="H154" s="148" t="s">
        <v>718</v>
      </c>
      <c r="I154" s="148" t="s">
        <v>127</v>
      </c>
      <c r="J154" s="148" t="s">
        <v>717</v>
      </c>
      <c r="K154" s="150" t="s">
        <v>719</v>
      </c>
      <c r="L154" s="171" t="s">
        <v>719</v>
      </c>
      <c r="M154" s="148" t="s">
        <v>12366</v>
      </c>
    </row>
    <row r="155" spans="1:13" ht="28.5">
      <c r="A155" s="148" t="str">
        <f t="shared" si="5"/>
        <v>DeclarationB29</v>
      </c>
      <c r="B155" s="148" t="s">
        <v>546</v>
      </c>
      <c r="C155" s="148" t="s">
        <v>394</v>
      </c>
      <c r="E155" s="282"/>
      <c r="F155" s="299"/>
      <c r="H155" s="148" t="s">
        <v>720</v>
      </c>
      <c r="I155" s="148" t="s">
        <v>128</v>
      </c>
      <c r="J155" s="148" t="s">
        <v>721</v>
      </c>
      <c r="K155" s="150" t="s">
        <v>722</v>
      </c>
      <c r="L155" s="171" t="s">
        <v>722</v>
      </c>
      <c r="M155" s="148" t="s">
        <v>12367</v>
      </c>
    </row>
    <row r="156" spans="1:13" ht="28.5">
      <c r="A156" s="148" t="str">
        <f t="shared" si="5"/>
        <v>DeclarationB32</v>
      </c>
      <c r="B156" s="148" t="s">
        <v>546</v>
      </c>
      <c r="C156" s="148" t="s">
        <v>11683</v>
      </c>
      <c r="D156" s="148" t="s">
        <v>11650</v>
      </c>
      <c r="E156" s="282" t="s">
        <v>12320</v>
      </c>
      <c r="F156" s="299" t="s">
        <v>12633</v>
      </c>
      <c r="G156" s="148" t="s">
        <v>13660</v>
      </c>
      <c r="H156" s="148" t="s">
        <v>710</v>
      </c>
      <c r="I156" s="148" t="s">
        <v>125</v>
      </c>
      <c r="J156" s="148" t="s">
        <v>711</v>
      </c>
      <c r="K156" s="150" t="s">
        <v>712</v>
      </c>
      <c r="L156" s="171" t="s">
        <v>712</v>
      </c>
      <c r="M156" s="148" t="s">
        <v>12364</v>
      </c>
    </row>
    <row r="157" spans="1:13" ht="28.5">
      <c r="A157" s="148" t="str">
        <f t="shared" si="5"/>
        <v>DeclarationB33</v>
      </c>
      <c r="B157" s="148" t="s">
        <v>546</v>
      </c>
      <c r="C157" s="148" t="s">
        <v>11684</v>
      </c>
      <c r="E157" s="282"/>
      <c r="F157" s="299"/>
      <c r="H157" s="148" t="s">
        <v>713</v>
      </c>
      <c r="I157" s="148" t="s">
        <v>126</v>
      </c>
      <c r="J157" s="148" t="s">
        <v>714</v>
      </c>
      <c r="K157" s="150" t="s">
        <v>715</v>
      </c>
      <c r="L157" s="171" t="s">
        <v>716</v>
      </c>
      <c r="M157" s="148" t="s">
        <v>12365</v>
      </c>
    </row>
    <row r="158" spans="1:13" ht="28.5">
      <c r="A158" s="148" t="str">
        <f t="shared" si="5"/>
        <v>DeclarationB34</v>
      </c>
      <c r="B158" s="148" t="s">
        <v>546</v>
      </c>
      <c r="C158" s="148" t="s">
        <v>11685</v>
      </c>
      <c r="E158" s="282"/>
      <c r="F158" s="299"/>
      <c r="H158" s="148" t="s">
        <v>718</v>
      </c>
      <c r="I158" s="148" t="s">
        <v>127</v>
      </c>
      <c r="J158" s="148" t="s">
        <v>717</v>
      </c>
      <c r="K158" s="150" t="s">
        <v>719</v>
      </c>
      <c r="L158" s="171" t="s">
        <v>719</v>
      </c>
      <c r="M158" s="148" t="s">
        <v>12366</v>
      </c>
    </row>
    <row r="159" spans="1:13" ht="28.5">
      <c r="A159" s="148" t="str">
        <f t="shared" si="5"/>
        <v>DeclarationB35</v>
      </c>
      <c r="B159" s="148" t="s">
        <v>546</v>
      </c>
      <c r="C159" s="148" t="s">
        <v>11686</v>
      </c>
      <c r="E159" s="282"/>
      <c r="F159" s="299"/>
      <c r="H159" s="148" t="s">
        <v>720</v>
      </c>
      <c r="I159" s="148" t="s">
        <v>128</v>
      </c>
      <c r="J159" s="148" t="s">
        <v>721</v>
      </c>
      <c r="K159" s="150" t="s">
        <v>722</v>
      </c>
      <c r="L159" s="171" t="s">
        <v>722</v>
      </c>
      <c r="M159" s="148" t="s">
        <v>12367</v>
      </c>
    </row>
    <row r="160" spans="1:13" ht="28.5">
      <c r="A160" s="148" t="str">
        <f t="shared" si="5"/>
        <v>DeclarationAth</v>
      </c>
      <c r="B160" s="148" t="s">
        <v>546</v>
      </c>
      <c r="C160" s="148" t="s">
        <v>723</v>
      </c>
      <c r="D160" s="148" t="s">
        <v>454</v>
      </c>
      <c r="E160" s="282" t="s">
        <v>11909</v>
      </c>
      <c r="F160" s="299" t="s">
        <v>591</v>
      </c>
      <c r="G160" s="148" t="s">
        <v>13661</v>
      </c>
      <c r="H160" s="148" t="s">
        <v>500</v>
      </c>
      <c r="I160" s="148" t="s">
        <v>501</v>
      </c>
      <c r="J160" s="148" t="s">
        <v>695</v>
      </c>
      <c r="K160" s="150" t="s">
        <v>502</v>
      </c>
      <c r="L160" s="171" t="s">
        <v>343</v>
      </c>
      <c r="M160" s="148" t="s">
        <v>12368</v>
      </c>
    </row>
    <row r="161" spans="1:13" ht="28.5">
      <c r="A161" s="148" t="str">
        <f t="shared" si="5"/>
        <v>DeclarationB86</v>
      </c>
      <c r="B161" s="148" t="s">
        <v>546</v>
      </c>
      <c r="C161" s="148" t="s">
        <v>11687</v>
      </c>
      <c r="D161" s="148" t="s">
        <v>371</v>
      </c>
      <c r="E161" s="282" t="s">
        <v>309</v>
      </c>
      <c r="F161" s="299" t="s">
        <v>261</v>
      </c>
      <c r="G161" s="148" t="s">
        <v>13662</v>
      </c>
      <c r="H161" s="148" t="s">
        <v>283</v>
      </c>
      <c r="I161" s="148" t="s">
        <v>129</v>
      </c>
      <c r="J161" s="148" t="s">
        <v>4</v>
      </c>
      <c r="K161" s="150" t="s">
        <v>162</v>
      </c>
      <c r="L161" s="171" t="s">
        <v>82</v>
      </c>
      <c r="M161" s="148" t="s">
        <v>12369</v>
      </c>
    </row>
    <row r="162" spans="1:13" ht="28.5">
      <c r="A162" s="148" t="str">
        <f t="shared" si="5"/>
        <v>DeclarationB87</v>
      </c>
      <c r="B162" s="148" t="s">
        <v>546</v>
      </c>
      <c r="C162" s="148" t="s">
        <v>11688</v>
      </c>
      <c r="D162" s="148" t="s">
        <v>372</v>
      </c>
      <c r="E162" s="282" t="s">
        <v>310</v>
      </c>
      <c r="F162" s="299" t="s">
        <v>262</v>
      </c>
      <c r="G162" s="148" t="s">
        <v>13663</v>
      </c>
      <c r="H162" s="148" t="s">
        <v>372</v>
      </c>
      <c r="I162" s="148" t="s">
        <v>130</v>
      </c>
      <c r="J162" s="148" t="s">
        <v>5</v>
      </c>
      <c r="K162" s="150" t="s">
        <v>372</v>
      </c>
      <c r="L162" s="171" t="s">
        <v>83</v>
      </c>
      <c r="M162" s="148" t="s">
        <v>12370</v>
      </c>
    </row>
    <row r="163" spans="1:13" ht="28.5">
      <c r="A163" s="148" t="str">
        <f t="shared" si="5"/>
        <v>DeclarationB88</v>
      </c>
      <c r="B163" s="148" t="s">
        <v>546</v>
      </c>
      <c r="C163" s="148" t="s">
        <v>11689</v>
      </c>
      <c r="D163" s="148" t="s">
        <v>373</v>
      </c>
      <c r="E163" s="282" t="s">
        <v>311</v>
      </c>
      <c r="F163" s="299" t="s">
        <v>263</v>
      </c>
      <c r="G163" s="148" t="s">
        <v>13664</v>
      </c>
      <c r="H163" s="148" t="s">
        <v>284</v>
      </c>
      <c r="I163" s="148" t="s">
        <v>131</v>
      </c>
      <c r="J163" s="148" t="s">
        <v>6</v>
      </c>
      <c r="K163" s="150" t="s">
        <v>163</v>
      </c>
      <c r="L163" s="171" t="s">
        <v>84</v>
      </c>
      <c r="M163" s="148" t="s">
        <v>12371</v>
      </c>
    </row>
    <row r="164" spans="1:13" ht="28.5">
      <c r="A164" s="148" t="str">
        <f t="shared" si="5"/>
        <v>DeclarationB89</v>
      </c>
      <c r="B164" s="148" t="s">
        <v>546</v>
      </c>
      <c r="C164" s="148" t="s">
        <v>11690</v>
      </c>
      <c r="D164" s="246">
        <v>1</v>
      </c>
      <c r="E164" s="246">
        <v>1</v>
      </c>
      <c r="F164" s="305">
        <v>1</v>
      </c>
      <c r="G164" s="246">
        <v>1</v>
      </c>
      <c r="H164" s="246" t="s">
        <v>11374</v>
      </c>
      <c r="I164" s="201">
        <v>1</v>
      </c>
      <c r="J164" s="201">
        <v>1</v>
      </c>
      <c r="K164" s="201">
        <v>1</v>
      </c>
      <c r="L164" s="201">
        <v>1</v>
      </c>
      <c r="M164" s="201" t="s">
        <v>11375</v>
      </c>
    </row>
    <row r="165" spans="1:13" ht="28.5">
      <c r="A165" s="148" t="str">
        <f t="shared" si="5"/>
        <v>DeclarationB90</v>
      </c>
      <c r="B165" s="148" t="s">
        <v>546</v>
      </c>
      <c r="C165" s="148" t="s">
        <v>11691</v>
      </c>
      <c r="D165" s="247" t="s">
        <v>1300</v>
      </c>
      <c r="E165" s="286" t="s">
        <v>13168</v>
      </c>
      <c r="F165" s="306" t="s">
        <v>12634</v>
      </c>
      <c r="G165" s="274" t="s">
        <v>13665</v>
      </c>
      <c r="H165" s="259" t="s">
        <v>11367</v>
      </c>
      <c r="I165" s="258" t="s">
        <v>12372</v>
      </c>
      <c r="J165" s="258" t="s">
        <v>12373</v>
      </c>
      <c r="K165" s="258" t="s">
        <v>12374</v>
      </c>
      <c r="L165" s="259" t="s">
        <v>11373</v>
      </c>
      <c r="M165" s="259" t="s">
        <v>11372</v>
      </c>
    </row>
    <row r="166" spans="1:13" ht="28.5">
      <c r="A166" s="148" t="str">
        <f t="shared" si="5"/>
        <v>DeclarationB91</v>
      </c>
      <c r="B166" s="148" t="s">
        <v>546</v>
      </c>
      <c r="C166" s="148" t="s">
        <v>11692</v>
      </c>
      <c r="D166" s="247" t="s">
        <v>1301</v>
      </c>
      <c r="E166" s="286" t="s">
        <v>13169</v>
      </c>
      <c r="F166" s="306" t="s">
        <v>12635</v>
      </c>
      <c r="G166" s="274" t="s">
        <v>13666</v>
      </c>
      <c r="H166" s="259" t="s">
        <v>11368</v>
      </c>
      <c r="I166" s="258" t="s">
        <v>12375</v>
      </c>
      <c r="J166" s="258" t="s">
        <v>12376</v>
      </c>
      <c r="K166" s="258" t="s">
        <v>12377</v>
      </c>
      <c r="L166" s="258" t="s">
        <v>12378</v>
      </c>
      <c r="M166" s="258" t="s">
        <v>12379</v>
      </c>
    </row>
    <row r="167" spans="1:13" ht="28.5">
      <c r="A167" s="148" t="str">
        <f t="shared" si="5"/>
        <v>DeclarationB92</v>
      </c>
      <c r="B167" s="148" t="s">
        <v>546</v>
      </c>
      <c r="C167" s="148" t="s">
        <v>11341</v>
      </c>
      <c r="D167" s="247" t="s">
        <v>1302</v>
      </c>
      <c r="E167" s="286" t="s">
        <v>13170</v>
      </c>
      <c r="F167" s="306" t="s">
        <v>12636</v>
      </c>
      <c r="G167" s="274" t="s">
        <v>13667</v>
      </c>
      <c r="H167" s="259" t="s">
        <v>11369</v>
      </c>
      <c r="I167" s="258" t="s">
        <v>12380</v>
      </c>
      <c r="J167" s="258" t="s">
        <v>12381</v>
      </c>
      <c r="K167" s="258" t="s">
        <v>12382</v>
      </c>
      <c r="L167" s="258" t="s">
        <v>12383</v>
      </c>
      <c r="M167" s="258" t="s">
        <v>12384</v>
      </c>
    </row>
    <row r="168" spans="1:13" ht="28.5">
      <c r="A168" s="148" t="str">
        <f t="shared" si="5"/>
        <v>DeclarationB93</v>
      </c>
      <c r="B168" s="148" t="s">
        <v>546</v>
      </c>
      <c r="C168" s="148" t="s">
        <v>11342</v>
      </c>
      <c r="D168" s="247" t="s">
        <v>1303</v>
      </c>
      <c r="E168" s="286" t="s">
        <v>13171</v>
      </c>
      <c r="F168" s="306" t="s">
        <v>12637</v>
      </c>
      <c r="G168" s="274" t="s">
        <v>13668</v>
      </c>
      <c r="H168" s="258" t="s">
        <v>12385</v>
      </c>
      <c r="I168" s="258" t="s">
        <v>12386</v>
      </c>
      <c r="J168" s="258" t="s">
        <v>12387</v>
      </c>
      <c r="K168" s="258" t="s">
        <v>12388</v>
      </c>
      <c r="L168" s="258" t="s">
        <v>12389</v>
      </c>
      <c r="M168" s="258" t="s">
        <v>12390</v>
      </c>
    </row>
    <row r="169" spans="1:13" ht="28.5">
      <c r="A169" s="148" t="str">
        <f t="shared" si="5"/>
        <v>DeclarationB94</v>
      </c>
      <c r="B169" s="148" t="s">
        <v>546</v>
      </c>
      <c r="C169" s="148" t="s">
        <v>11343</v>
      </c>
      <c r="D169" s="148" t="s">
        <v>374</v>
      </c>
      <c r="E169" s="282" t="s">
        <v>11910</v>
      </c>
      <c r="F169" s="299" t="s">
        <v>264</v>
      </c>
      <c r="G169" s="148" t="s">
        <v>13669</v>
      </c>
      <c r="H169" s="148" t="s">
        <v>285</v>
      </c>
      <c r="I169" s="148" t="s">
        <v>132</v>
      </c>
      <c r="J169" s="148" t="s">
        <v>7</v>
      </c>
      <c r="K169" s="150" t="s">
        <v>164</v>
      </c>
      <c r="L169" s="171" t="s">
        <v>85</v>
      </c>
      <c r="M169" s="148" t="s">
        <v>12391</v>
      </c>
    </row>
    <row r="170" spans="1:13" ht="30">
      <c r="A170" s="148" t="str">
        <f t="shared" si="5"/>
        <v>DeclarationB95</v>
      </c>
      <c r="B170" s="148" t="s">
        <v>546</v>
      </c>
      <c r="C170" s="148" t="s">
        <v>11344</v>
      </c>
      <c r="D170" s="248" t="s">
        <v>12392</v>
      </c>
      <c r="E170" s="287" t="s">
        <v>13172</v>
      </c>
      <c r="F170" s="307" t="s">
        <v>12638</v>
      </c>
      <c r="G170" s="248" t="s">
        <v>13670</v>
      </c>
      <c r="H170" s="260" t="s">
        <v>12393</v>
      </c>
      <c r="I170" s="260" t="s">
        <v>12394</v>
      </c>
      <c r="J170" s="260" t="s">
        <v>12395</v>
      </c>
      <c r="K170" s="260" t="s">
        <v>12396</v>
      </c>
      <c r="L170" s="261" t="s">
        <v>11370</v>
      </c>
      <c r="M170" s="260" t="s">
        <v>12397</v>
      </c>
    </row>
    <row r="171" spans="1:13" ht="30">
      <c r="A171" s="148" t="str">
        <f t="shared" si="5"/>
        <v>DeclarationB96</v>
      </c>
      <c r="B171" s="148" t="s">
        <v>546</v>
      </c>
      <c r="C171" s="148" t="s">
        <v>11345</v>
      </c>
      <c r="D171" s="248" t="s">
        <v>11340</v>
      </c>
      <c r="E171" s="288" t="s">
        <v>12398</v>
      </c>
      <c r="F171" s="307" t="s">
        <v>12639</v>
      </c>
      <c r="G171" s="248" t="s">
        <v>13671</v>
      </c>
      <c r="H171" s="260" t="s">
        <v>12399</v>
      </c>
      <c r="I171" s="260" t="s">
        <v>12400</v>
      </c>
      <c r="J171" s="260" t="s">
        <v>12401</v>
      </c>
      <c r="K171" s="260" t="s">
        <v>12402</v>
      </c>
      <c r="L171" s="261" t="s">
        <v>11371</v>
      </c>
      <c r="M171" s="260" t="s">
        <v>12403</v>
      </c>
    </row>
    <row r="172" spans="1:13" ht="28.5">
      <c r="A172" s="148" t="str">
        <f t="shared" si="5"/>
        <v>DeclarationB97</v>
      </c>
      <c r="B172" s="148" t="s">
        <v>546</v>
      </c>
      <c r="C172" s="148" t="s">
        <v>11346</v>
      </c>
      <c r="D172" s="248" t="s">
        <v>11711</v>
      </c>
      <c r="E172" s="288" t="s">
        <v>310</v>
      </c>
      <c r="F172" s="307" t="s">
        <v>262</v>
      </c>
      <c r="G172" s="308"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89" t="s">
        <v>13173</v>
      </c>
      <c r="F173" s="301" t="s">
        <v>12640</v>
      </c>
      <c r="G173" s="162" t="s">
        <v>13672</v>
      </c>
      <c r="H173" s="257" t="s">
        <v>11984</v>
      </c>
      <c r="I173" s="257" t="s">
        <v>11988</v>
      </c>
      <c r="J173" s="257" t="s">
        <v>11989</v>
      </c>
      <c r="K173" s="257" t="s">
        <v>11967</v>
      </c>
      <c r="L173" s="257" t="s">
        <v>11990</v>
      </c>
      <c r="M173" s="257" t="s">
        <v>11968</v>
      </c>
    </row>
    <row r="174" spans="1:13" ht="28.5">
      <c r="A174" s="148" t="str">
        <f t="shared" si="6"/>
        <v>Smelter Look-upA4</v>
      </c>
      <c r="B174" s="148" t="s">
        <v>11362</v>
      </c>
      <c r="C174" s="148" t="s">
        <v>428</v>
      </c>
      <c r="D174" s="148" t="s">
        <v>460</v>
      </c>
      <c r="E174" s="290"/>
      <c r="F174" s="299" t="s">
        <v>596</v>
      </c>
      <c r="G174" s="148" t="s">
        <v>13673</v>
      </c>
      <c r="H174" s="148" t="s">
        <v>724</v>
      </c>
      <c r="I174" s="148" t="s">
        <v>460</v>
      </c>
      <c r="J174" s="171" t="s">
        <v>512</v>
      </c>
      <c r="K174" s="150" t="s">
        <v>460</v>
      </c>
      <c r="L174" s="171" t="s">
        <v>347</v>
      </c>
      <c r="M174" s="148" t="s">
        <v>460</v>
      </c>
    </row>
    <row r="175" spans="1:13" ht="28.5">
      <c r="A175" s="148" t="str">
        <f t="shared" si="6"/>
        <v>Smelter Look-upB4</v>
      </c>
      <c r="B175" s="148" t="s">
        <v>11362</v>
      </c>
      <c r="C175" s="148" t="s">
        <v>520</v>
      </c>
      <c r="D175" s="148" t="s">
        <v>11360</v>
      </c>
      <c r="E175" s="283" t="s">
        <v>13174</v>
      </c>
      <c r="F175" s="301" t="s">
        <v>12641</v>
      </c>
      <c r="G175" s="148" t="s">
        <v>13674</v>
      </c>
      <c r="H175" s="257" t="s">
        <v>12409</v>
      </c>
      <c r="I175" s="257" t="s">
        <v>12410</v>
      </c>
      <c r="J175" s="257" t="s">
        <v>12411</v>
      </c>
      <c r="K175" s="257" t="s">
        <v>12412</v>
      </c>
      <c r="L175" s="257" t="s">
        <v>12413</v>
      </c>
      <c r="M175" s="257" t="s">
        <v>12414</v>
      </c>
    </row>
    <row r="176" spans="1:13" ht="28.5">
      <c r="A176" s="148" t="str">
        <f t="shared" si="6"/>
        <v>Smelter Look-up</v>
      </c>
      <c r="B176" s="148" t="s">
        <v>11362</v>
      </c>
      <c r="D176" s="148" t="s">
        <v>489</v>
      </c>
      <c r="E176" s="290"/>
      <c r="F176" s="299" t="s">
        <v>640</v>
      </c>
      <c r="G176" s="148" t="s">
        <v>13675</v>
      </c>
      <c r="H176" s="148" t="s">
        <v>288</v>
      </c>
      <c r="I176" s="148" t="s">
        <v>134</v>
      </c>
      <c r="J176" s="171" t="s">
        <v>638</v>
      </c>
      <c r="K176" s="150" t="s">
        <v>597</v>
      </c>
      <c r="L176" s="171" t="s">
        <v>422</v>
      </c>
      <c r="M176" s="148" t="s">
        <v>12415</v>
      </c>
    </row>
    <row r="177" spans="1:13" ht="28.5">
      <c r="A177" s="148" t="str">
        <f t="shared" si="6"/>
        <v>Smelter Look-upC4</v>
      </c>
      <c r="B177" s="148" t="s">
        <v>11362</v>
      </c>
      <c r="C177" s="148" t="s">
        <v>538</v>
      </c>
      <c r="D177" s="148" t="s">
        <v>488</v>
      </c>
      <c r="E177" s="290" t="s">
        <v>13175</v>
      </c>
      <c r="F177" s="299" t="s">
        <v>12642</v>
      </c>
      <c r="G177" s="148" t="s">
        <v>13676</v>
      </c>
      <c r="H177" s="148" t="s">
        <v>287</v>
      </c>
      <c r="I177" s="148" t="s">
        <v>133</v>
      </c>
      <c r="J177" s="171" t="s">
        <v>637</v>
      </c>
      <c r="K177" s="150" t="s">
        <v>165</v>
      </c>
      <c r="L177" s="171" t="s">
        <v>348</v>
      </c>
      <c r="M177" s="148" t="s">
        <v>12416</v>
      </c>
    </row>
    <row r="178" spans="1:13" ht="28.5">
      <c r="A178" s="148" t="str">
        <f t="shared" si="6"/>
        <v>Smelter Look-upD4</v>
      </c>
      <c r="B178" s="148" t="s">
        <v>11362</v>
      </c>
      <c r="C178" s="148" t="s">
        <v>726</v>
      </c>
      <c r="D178" s="148" t="s">
        <v>487</v>
      </c>
      <c r="E178" s="290"/>
      <c r="F178" s="299" t="s">
        <v>513</v>
      </c>
      <c r="G178" s="148" t="s">
        <v>13677</v>
      </c>
      <c r="H178" s="148" t="s">
        <v>289</v>
      </c>
      <c r="I178" s="148" t="s">
        <v>135</v>
      </c>
      <c r="J178" s="171" t="s">
        <v>11643</v>
      </c>
      <c r="K178" s="150" t="s">
        <v>166</v>
      </c>
      <c r="L178" s="171" t="s">
        <v>421</v>
      </c>
      <c r="M178" s="148" t="s">
        <v>12417</v>
      </c>
    </row>
    <row r="179" spans="1:13" ht="28.5">
      <c r="A179" s="148" t="str">
        <f t="shared" si="6"/>
        <v>Smelter Look-upE4</v>
      </c>
      <c r="B179" s="148" t="s">
        <v>11362</v>
      </c>
      <c r="C179" s="148" t="s">
        <v>727</v>
      </c>
      <c r="D179" s="148" t="s">
        <v>11358</v>
      </c>
      <c r="E179" s="283" t="s">
        <v>13176</v>
      </c>
      <c r="F179" s="301" t="s">
        <v>12643</v>
      </c>
      <c r="G179" s="148" t="s">
        <v>13678</v>
      </c>
      <c r="H179" s="257" t="s">
        <v>12418</v>
      </c>
      <c r="I179" s="257" t="s">
        <v>12419</v>
      </c>
      <c r="J179" s="257" t="s">
        <v>12420</v>
      </c>
      <c r="K179" s="257" t="s">
        <v>12421</v>
      </c>
      <c r="L179" s="257" t="s">
        <v>12422</v>
      </c>
      <c r="M179" s="257" t="s">
        <v>12423</v>
      </c>
    </row>
    <row r="180" spans="1:13" ht="28.5">
      <c r="A180" s="148" t="str">
        <f t="shared" si="6"/>
        <v>Smelter Look-upF4</v>
      </c>
      <c r="B180" s="148" t="s">
        <v>11362</v>
      </c>
      <c r="C180" s="148" t="s">
        <v>737</v>
      </c>
      <c r="D180" s="148" t="s">
        <v>356</v>
      </c>
      <c r="E180" s="282" t="s">
        <v>184</v>
      </c>
      <c r="F180" s="299" t="s">
        <v>269</v>
      </c>
      <c r="G180" s="148" t="s">
        <v>13679</v>
      </c>
      <c r="H180" s="148" t="s">
        <v>293</v>
      </c>
      <c r="I180" s="148" t="s">
        <v>148</v>
      </c>
      <c r="J180" s="171" t="s">
        <v>773</v>
      </c>
      <c r="K180" s="150" t="s">
        <v>44</v>
      </c>
      <c r="L180" s="171" t="s">
        <v>12</v>
      </c>
      <c r="M180" s="148" t="s">
        <v>12424</v>
      </c>
    </row>
    <row r="181" spans="1:13" ht="28.5">
      <c r="A181" s="148" t="str">
        <f t="shared" si="6"/>
        <v>Smelter Look-upG4</v>
      </c>
      <c r="B181" s="148" t="s">
        <v>11362</v>
      </c>
      <c r="C181" s="148" t="s">
        <v>728</v>
      </c>
      <c r="D181" s="148" t="s">
        <v>358</v>
      </c>
      <c r="E181" s="282" t="s">
        <v>605</v>
      </c>
      <c r="F181" s="299" t="s">
        <v>265</v>
      </c>
      <c r="G181" s="148" t="s">
        <v>13680</v>
      </c>
      <c r="H181" s="148" t="s">
        <v>606</v>
      </c>
      <c r="I181" s="148" t="s">
        <v>137</v>
      </c>
      <c r="J181" s="171" t="s">
        <v>11640</v>
      </c>
      <c r="K181" s="150" t="s">
        <v>168</v>
      </c>
      <c r="L181" s="180" t="s">
        <v>87</v>
      </c>
      <c r="M181" s="148" t="s">
        <v>12425</v>
      </c>
    </row>
    <row r="182" spans="1:13" ht="28.5">
      <c r="A182" s="148" t="str">
        <f t="shared" si="6"/>
        <v>Smelter Look-upH4</v>
      </c>
      <c r="B182" s="148" t="s">
        <v>11362</v>
      </c>
      <c r="C182" s="148" t="s">
        <v>729</v>
      </c>
      <c r="D182" s="148" t="s">
        <v>359</v>
      </c>
      <c r="E182" s="282" t="s">
        <v>607</v>
      </c>
      <c r="F182" s="299" t="s">
        <v>266</v>
      </c>
      <c r="G182" s="148" t="s">
        <v>13681</v>
      </c>
      <c r="H182" s="148" t="s">
        <v>608</v>
      </c>
      <c r="I182" s="148" t="s">
        <v>138</v>
      </c>
      <c r="J182" s="171" t="s">
        <v>11641</v>
      </c>
      <c r="K182" s="150" t="s">
        <v>169</v>
      </c>
      <c r="L182" s="180" t="s">
        <v>88</v>
      </c>
      <c r="M182" s="148" t="s">
        <v>12426</v>
      </c>
    </row>
    <row r="183" spans="1:13" ht="28.5">
      <c r="A183" s="148" t="str">
        <f t="shared" si="6"/>
        <v>Smelter Look-upI4</v>
      </c>
      <c r="B183" s="148" t="s">
        <v>11362</v>
      </c>
      <c r="C183" s="148" t="s">
        <v>730</v>
      </c>
      <c r="D183" s="148" t="s">
        <v>486</v>
      </c>
      <c r="E183" s="282" t="s">
        <v>609</v>
      </c>
      <c r="F183" s="299" t="s">
        <v>610</v>
      </c>
      <c r="G183" s="148" t="s">
        <v>13682</v>
      </c>
      <c r="H183" s="148" t="s">
        <v>611</v>
      </c>
      <c r="I183" s="148" t="s">
        <v>139</v>
      </c>
      <c r="J183" s="171" t="s">
        <v>11642</v>
      </c>
      <c r="K183" s="150" t="s">
        <v>38</v>
      </c>
      <c r="L183" s="180" t="s">
        <v>420</v>
      </c>
      <c r="M183" s="148" t="s">
        <v>12427</v>
      </c>
    </row>
    <row r="184" spans="1:13" ht="28.5">
      <c r="A184" s="148" t="s">
        <v>1202</v>
      </c>
      <c r="B184" s="148" t="s">
        <v>688</v>
      </c>
      <c r="C184" s="148" t="s">
        <v>428</v>
      </c>
      <c r="D184" s="148" t="s">
        <v>1258</v>
      </c>
      <c r="E184" s="282" t="s">
        <v>1259</v>
      </c>
      <c r="F184" s="299" t="s">
        <v>1260</v>
      </c>
      <c r="G184" s="148" t="s">
        <v>13683</v>
      </c>
      <c r="H184" s="148" t="s">
        <v>1262</v>
      </c>
      <c r="I184" s="148" t="s">
        <v>1265</v>
      </c>
      <c r="J184" s="171" t="s">
        <v>1268</v>
      </c>
      <c r="K184" s="150" t="s">
        <v>1271</v>
      </c>
      <c r="L184" s="180" t="s">
        <v>1274</v>
      </c>
      <c r="M184" s="148" t="s">
        <v>1277</v>
      </c>
    </row>
    <row r="185" spans="1:13" ht="28.5">
      <c r="A185" s="148" t="str">
        <f t="shared" si="6"/>
        <v>Smelter ListB4</v>
      </c>
      <c r="B185" s="148" t="s">
        <v>688</v>
      </c>
      <c r="C185" s="148" t="s">
        <v>520</v>
      </c>
      <c r="D185" s="148" t="s">
        <v>459</v>
      </c>
      <c r="E185" s="282" t="s">
        <v>13177</v>
      </c>
      <c r="F185" s="299" t="s">
        <v>472</v>
      </c>
      <c r="G185" s="148" t="s">
        <v>13684</v>
      </c>
      <c r="H185" s="148" t="s">
        <v>725</v>
      </c>
      <c r="I185" s="148" t="s">
        <v>459</v>
      </c>
      <c r="J185" s="171" t="s">
        <v>11361</v>
      </c>
      <c r="K185" s="150" t="s">
        <v>459</v>
      </c>
      <c r="L185" s="171" t="s">
        <v>344</v>
      </c>
      <c r="M185" s="148" t="s">
        <v>12428</v>
      </c>
    </row>
    <row r="186" spans="1:13" ht="28.5">
      <c r="A186" s="148" t="str">
        <f t="shared" si="6"/>
        <v>Smelter ListC4</v>
      </c>
      <c r="B186" s="148" t="s">
        <v>688</v>
      </c>
      <c r="C186" s="148" t="s">
        <v>538</v>
      </c>
      <c r="D186" s="148" t="s">
        <v>11360</v>
      </c>
      <c r="E186" s="283" t="s">
        <v>13174</v>
      </c>
      <c r="F186" s="301" t="s">
        <v>12641</v>
      </c>
      <c r="G186" s="148" t="s">
        <v>13674</v>
      </c>
      <c r="H186" s="257" t="s">
        <v>12409</v>
      </c>
      <c r="I186" s="257" t="s">
        <v>12410</v>
      </c>
      <c r="J186" s="257" t="s">
        <v>12411</v>
      </c>
      <c r="K186" s="257" t="s">
        <v>12412</v>
      </c>
      <c r="L186" s="257" t="s">
        <v>12413</v>
      </c>
      <c r="M186" s="257" t="s">
        <v>12414</v>
      </c>
    </row>
    <row r="187" spans="1:13" ht="28.5">
      <c r="A187" s="148" t="str">
        <f t="shared" si="6"/>
        <v>Smelter ListD4</v>
      </c>
      <c r="B187" s="148" t="s">
        <v>688</v>
      </c>
      <c r="C187" s="148" t="s">
        <v>726</v>
      </c>
      <c r="D187" s="257" t="s">
        <v>11632</v>
      </c>
      <c r="E187" s="283" t="s">
        <v>13178</v>
      </c>
      <c r="F187" s="301" t="s">
        <v>12644</v>
      </c>
      <c r="G187" s="257" t="s">
        <v>13788</v>
      </c>
      <c r="H187" s="256" t="s">
        <v>11633</v>
      </c>
      <c r="I187" s="256" t="s">
        <v>11634</v>
      </c>
      <c r="J187" s="256" t="s">
        <v>11635</v>
      </c>
      <c r="K187" s="256" t="s">
        <v>11636</v>
      </c>
      <c r="L187" s="256" t="s">
        <v>11637</v>
      </c>
      <c r="M187" s="256" t="s">
        <v>11638</v>
      </c>
    </row>
    <row r="188" spans="1:13" ht="28.5">
      <c r="A188" s="148" t="str">
        <f t="shared" si="6"/>
        <v>Smelter ListE4</v>
      </c>
      <c r="B188" s="148" t="s">
        <v>688</v>
      </c>
      <c r="C188" s="148" t="s">
        <v>727</v>
      </c>
      <c r="D188" s="148" t="s">
        <v>357</v>
      </c>
      <c r="E188" s="282" t="s">
        <v>13179</v>
      </c>
      <c r="F188" s="299" t="s">
        <v>12645</v>
      </c>
      <c r="G188" s="148" t="s">
        <v>13685</v>
      </c>
      <c r="H188" s="148" t="s">
        <v>604</v>
      </c>
      <c r="I188" s="148" t="s">
        <v>136</v>
      </c>
      <c r="J188" s="171" t="s">
        <v>11639</v>
      </c>
      <c r="K188" s="150" t="s">
        <v>167</v>
      </c>
      <c r="L188" s="171" t="s">
        <v>86</v>
      </c>
      <c r="M188" s="148" t="s">
        <v>12429</v>
      </c>
    </row>
    <row r="189" spans="1:13" ht="28.5">
      <c r="A189" s="148" t="str">
        <f t="shared" si="6"/>
        <v>Smelter ListH4</v>
      </c>
      <c r="B189" s="148" t="s">
        <v>688</v>
      </c>
      <c r="C189" s="148" t="s">
        <v>729</v>
      </c>
      <c r="D189" s="148" t="s">
        <v>358</v>
      </c>
      <c r="E189" s="282" t="s">
        <v>605</v>
      </c>
      <c r="F189" s="299"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2" t="s">
        <v>607</v>
      </c>
      <c r="F190" s="299" t="s">
        <v>266</v>
      </c>
      <c r="G190" s="148" t="s">
        <v>13681</v>
      </c>
      <c r="H190" s="148" t="s">
        <v>608</v>
      </c>
      <c r="I190" s="148" t="s">
        <v>138</v>
      </c>
      <c r="J190" s="171" t="s">
        <v>11641</v>
      </c>
      <c r="K190" s="150" t="s">
        <v>169</v>
      </c>
      <c r="L190" s="180" t="s">
        <v>88</v>
      </c>
      <c r="M190" s="148" t="s">
        <v>12426</v>
      </c>
    </row>
    <row r="191" spans="1:13" ht="28.5">
      <c r="A191" s="148" t="str">
        <f t="shared" si="6"/>
        <v>Smelter ListJ4</v>
      </c>
      <c r="B191" s="148" t="s">
        <v>688</v>
      </c>
      <c r="C191" s="148" t="s">
        <v>731</v>
      </c>
      <c r="D191" s="148" t="s">
        <v>486</v>
      </c>
      <c r="E191" s="282" t="s">
        <v>609</v>
      </c>
      <c r="F191" s="299" t="s">
        <v>610</v>
      </c>
      <c r="G191" s="148" t="s">
        <v>13682</v>
      </c>
      <c r="H191" s="148" t="s">
        <v>611</v>
      </c>
      <c r="I191" s="148" t="s">
        <v>139</v>
      </c>
      <c r="J191" s="171" t="s">
        <v>11642</v>
      </c>
      <c r="K191" s="150" t="s">
        <v>38</v>
      </c>
      <c r="L191" s="180" t="s">
        <v>420</v>
      </c>
      <c r="M191" s="148" t="s">
        <v>12427</v>
      </c>
    </row>
    <row r="192" spans="1:13" ht="28.5">
      <c r="A192" s="148" t="str">
        <f t="shared" si="6"/>
        <v>Smelter ListK4</v>
      </c>
      <c r="B192" s="148" t="s">
        <v>688</v>
      </c>
      <c r="C192" s="148" t="s">
        <v>732</v>
      </c>
      <c r="D192" s="148" t="s">
        <v>360</v>
      </c>
      <c r="E192" s="282" t="s">
        <v>312</v>
      </c>
      <c r="F192" s="299" t="s">
        <v>267</v>
      </c>
      <c r="G192" s="148" t="s">
        <v>13686</v>
      </c>
      <c r="H192" s="148" t="s">
        <v>612</v>
      </c>
      <c r="I192" s="148" t="s">
        <v>140</v>
      </c>
      <c r="J192" s="171" t="s">
        <v>561</v>
      </c>
      <c r="K192" s="150" t="s">
        <v>613</v>
      </c>
      <c r="L192" s="180" t="s">
        <v>345</v>
      </c>
      <c r="M192" s="148" t="s">
        <v>12430</v>
      </c>
    </row>
    <row r="193" spans="1:13" ht="28.5">
      <c r="A193" s="148" t="str">
        <f t="shared" si="6"/>
        <v>Smelter ListL4</v>
      </c>
      <c r="B193" s="148" t="s">
        <v>688</v>
      </c>
      <c r="C193" s="148" t="s">
        <v>733</v>
      </c>
      <c r="D193" s="148" t="s">
        <v>361</v>
      </c>
      <c r="E193" s="282" t="s">
        <v>313</v>
      </c>
      <c r="F193" s="299" t="s">
        <v>268</v>
      </c>
      <c r="G193" s="148" t="s">
        <v>13687</v>
      </c>
      <c r="H193" s="148" t="s">
        <v>614</v>
      </c>
      <c r="I193" s="148" t="s">
        <v>141</v>
      </c>
      <c r="J193" s="171" t="s">
        <v>8</v>
      </c>
      <c r="K193" s="150" t="s">
        <v>615</v>
      </c>
      <c r="L193" s="171" t="s">
        <v>346</v>
      </c>
      <c r="M193" s="148" t="s">
        <v>12431</v>
      </c>
    </row>
    <row r="194" spans="1:13" ht="28.5">
      <c r="A194" s="148" t="str">
        <f t="shared" si="6"/>
        <v>Smelter ListM4</v>
      </c>
      <c r="B194" s="148" t="s">
        <v>688</v>
      </c>
      <c r="C194" s="148" t="s">
        <v>734</v>
      </c>
      <c r="D194" s="148" t="s">
        <v>362</v>
      </c>
      <c r="E194" s="282" t="s">
        <v>314</v>
      </c>
      <c r="F194" s="299" t="s">
        <v>12646</v>
      </c>
      <c r="G194" s="148" t="s">
        <v>13688</v>
      </c>
      <c r="H194" s="148" t="s">
        <v>616</v>
      </c>
      <c r="I194" s="148" t="s">
        <v>142</v>
      </c>
      <c r="J194" s="171" t="s">
        <v>9</v>
      </c>
      <c r="K194" s="150" t="s">
        <v>39</v>
      </c>
      <c r="L194" s="171" t="s">
        <v>89</v>
      </c>
      <c r="M194" s="148" t="s">
        <v>12432</v>
      </c>
    </row>
    <row r="195" spans="1:13" ht="57">
      <c r="A195" s="148" t="str">
        <f t="shared" si="6"/>
        <v>Smelter ListN4</v>
      </c>
      <c r="B195" s="148" t="s">
        <v>688</v>
      </c>
      <c r="C195" s="148" t="s">
        <v>735</v>
      </c>
      <c r="D195" s="148" t="s">
        <v>383</v>
      </c>
      <c r="E195" s="282" t="s">
        <v>315</v>
      </c>
      <c r="F195" s="299" t="s">
        <v>12647</v>
      </c>
      <c r="G195" s="148" t="s">
        <v>13689</v>
      </c>
      <c r="H195" s="149" t="s">
        <v>290</v>
      </c>
      <c r="I195" s="148" t="s">
        <v>143</v>
      </c>
      <c r="J195" s="171" t="s">
        <v>771</v>
      </c>
      <c r="K195" s="150" t="s">
        <v>40</v>
      </c>
      <c r="L195" s="171" t="s">
        <v>90</v>
      </c>
      <c r="M195" s="148" t="s">
        <v>12433</v>
      </c>
    </row>
    <row r="196" spans="1:13" ht="71.25">
      <c r="A196" s="148" t="str">
        <f t="shared" si="6"/>
        <v>Smelter ListO4</v>
      </c>
      <c r="B196" s="148" t="s">
        <v>688</v>
      </c>
      <c r="C196" s="148" t="s">
        <v>736</v>
      </c>
      <c r="D196" s="148" t="s">
        <v>547</v>
      </c>
      <c r="E196" s="282" t="s">
        <v>316</v>
      </c>
      <c r="F196" s="299" t="s">
        <v>12648</v>
      </c>
      <c r="G196" s="148" t="s">
        <v>13690</v>
      </c>
      <c r="H196" s="148" t="s">
        <v>291</v>
      </c>
      <c r="I196" s="148" t="s">
        <v>144</v>
      </c>
      <c r="J196" s="171" t="s">
        <v>783</v>
      </c>
      <c r="K196" s="150" t="s">
        <v>41</v>
      </c>
      <c r="L196" s="171" t="s">
        <v>91</v>
      </c>
      <c r="M196" s="148" t="s">
        <v>12434</v>
      </c>
    </row>
    <row r="197" spans="1:13" ht="71.25">
      <c r="A197" s="148" t="str">
        <f t="shared" si="6"/>
        <v>Smelter ListP4</v>
      </c>
      <c r="B197" s="148" t="s">
        <v>688</v>
      </c>
      <c r="C197" s="148" t="s">
        <v>375</v>
      </c>
      <c r="D197" s="148" t="s">
        <v>382</v>
      </c>
      <c r="E197" s="282" t="s">
        <v>13180</v>
      </c>
      <c r="F197" s="299" t="s">
        <v>12649</v>
      </c>
      <c r="G197" s="148" t="s">
        <v>13691</v>
      </c>
      <c r="H197" s="177" t="s">
        <v>292</v>
      </c>
      <c r="I197" s="148" t="s">
        <v>145</v>
      </c>
      <c r="J197" s="171" t="s">
        <v>772</v>
      </c>
      <c r="K197" s="150" t="s">
        <v>42</v>
      </c>
      <c r="L197" s="171" t="s">
        <v>92</v>
      </c>
      <c r="M197" s="148" t="s">
        <v>12435</v>
      </c>
    </row>
    <row r="198" spans="1:13" ht="28.5">
      <c r="A198" s="148" t="str">
        <f t="shared" si="6"/>
        <v>Smelter ListQ4</v>
      </c>
      <c r="B198" s="148" t="s">
        <v>688</v>
      </c>
      <c r="C198" s="148" t="s">
        <v>381</v>
      </c>
      <c r="D198" s="148" t="s">
        <v>456</v>
      </c>
      <c r="E198" s="282" t="s">
        <v>191</v>
      </c>
      <c r="F198" s="299" t="s">
        <v>590</v>
      </c>
      <c r="G198" s="148" t="s">
        <v>13659</v>
      </c>
      <c r="H198" s="148" t="s">
        <v>497</v>
      </c>
      <c r="I198" s="148" t="s">
        <v>498</v>
      </c>
      <c r="J198" s="171" t="s">
        <v>560</v>
      </c>
      <c r="K198" s="150" t="s">
        <v>499</v>
      </c>
      <c r="L198" s="171" t="s">
        <v>342</v>
      </c>
      <c r="M198" s="148" t="s">
        <v>12363</v>
      </c>
    </row>
    <row r="199" spans="1:13" ht="42.75">
      <c r="A199" s="148" t="str">
        <f t="shared" si="6"/>
        <v>Smelter ListJ2</v>
      </c>
      <c r="B199" s="148" t="s">
        <v>688</v>
      </c>
      <c r="C199" s="148" t="s">
        <v>450</v>
      </c>
      <c r="D199" s="148" t="s">
        <v>11991</v>
      </c>
      <c r="E199" s="282" t="s">
        <v>13181</v>
      </c>
      <c r="F199" s="299" t="s">
        <v>12650</v>
      </c>
      <c r="G199" s="148" t="s">
        <v>13692</v>
      </c>
      <c r="H199" s="148" t="s">
        <v>11992</v>
      </c>
      <c r="I199" s="148" t="s">
        <v>146</v>
      </c>
      <c r="J199" s="171" t="s">
        <v>11993</v>
      </c>
      <c r="K199" s="150" t="s">
        <v>11985</v>
      </c>
      <c r="L199" s="171" t="s">
        <v>11994</v>
      </c>
      <c r="M199" s="148" t="s">
        <v>11986</v>
      </c>
    </row>
    <row r="200" spans="1:13" ht="28.5">
      <c r="A200" s="148" t="str">
        <f t="shared" si="6"/>
        <v>Smelter ListB2</v>
      </c>
      <c r="B200" s="148" t="s">
        <v>688</v>
      </c>
      <c r="C200" s="148" t="s">
        <v>550</v>
      </c>
      <c r="D200" s="262" t="s">
        <v>1257</v>
      </c>
      <c r="E200" s="282" t="s">
        <v>13182</v>
      </c>
      <c r="F200" s="299"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1" t="s">
        <v>13183</v>
      </c>
      <c r="F201" s="301" t="s">
        <v>12651</v>
      </c>
      <c r="G201" s="262" t="s">
        <v>13791</v>
      </c>
      <c r="H201" s="257" t="s">
        <v>12573</v>
      </c>
      <c r="I201" s="256" t="s">
        <v>12574</v>
      </c>
      <c r="J201" s="256" t="s">
        <v>12575</v>
      </c>
      <c r="K201" s="256" t="s">
        <v>12576</v>
      </c>
      <c r="L201" s="256" t="s">
        <v>12577</v>
      </c>
      <c r="M201" s="256" t="s">
        <v>12578</v>
      </c>
    </row>
    <row r="202" spans="1:13" ht="28.5">
      <c r="A202" s="148" t="str">
        <f t="shared" si="6"/>
        <v>Smelter ListF4</v>
      </c>
      <c r="B202" s="148" t="s">
        <v>688</v>
      </c>
      <c r="C202" s="148" t="s">
        <v>737</v>
      </c>
      <c r="D202" s="148" t="s">
        <v>355</v>
      </c>
      <c r="E202" s="282" t="s">
        <v>183</v>
      </c>
      <c r="F202" s="299" t="s">
        <v>639</v>
      </c>
      <c r="G202" s="148" t="s">
        <v>13693</v>
      </c>
      <c r="H202" s="148" t="s">
        <v>286</v>
      </c>
      <c r="I202" s="148" t="s">
        <v>147</v>
      </c>
      <c r="J202" s="171" t="s">
        <v>636</v>
      </c>
      <c r="K202" s="150" t="s">
        <v>43</v>
      </c>
      <c r="L202" s="171" t="s">
        <v>11</v>
      </c>
      <c r="M202" s="148" t="s">
        <v>12436</v>
      </c>
    </row>
    <row r="203" spans="1:13" ht="28.5">
      <c r="A203" s="148" t="str">
        <f t="shared" si="6"/>
        <v>Smelter ListG4</v>
      </c>
      <c r="B203" s="148" t="s">
        <v>688</v>
      </c>
      <c r="C203" s="148" t="s">
        <v>728</v>
      </c>
      <c r="D203" s="148" t="s">
        <v>356</v>
      </c>
      <c r="E203" s="282" t="s">
        <v>184</v>
      </c>
      <c r="F203" s="299" t="s">
        <v>269</v>
      </c>
      <c r="G203" s="148" t="s">
        <v>13679</v>
      </c>
      <c r="H203" s="148" t="s">
        <v>293</v>
      </c>
      <c r="I203" s="148" t="s">
        <v>148</v>
      </c>
      <c r="J203" s="171" t="s">
        <v>773</v>
      </c>
      <c r="K203" s="150" t="s">
        <v>44</v>
      </c>
      <c r="L203" s="171" t="s">
        <v>12</v>
      </c>
      <c r="M203" s="148" t="s">
        <v>12424</v>
      </c>
    </row>
    <row r="204" spans="1:13" ht="28.5">
      <c r="A204" s="148" t="str">
        <f t="shared" si="6"/>
        <v>Smelter ListAH5</v>
      </c>
      <c r="B204" s="148" t="s">
        <v>688</v>
      </c>
      <c r="C204" s="148" t="s">
        <v>11355</v>
      </c>
      <c r="D204" s="148" t="s">
        <v>371</v>
      </c>
      <c r="E204" s="282" t="s">
        <v>309</v>
      </c>
      <c r="F204" s="299" t="s">
        <v>261</v>
      </c>
      <c r="G204" s="148" t="s">
        <v>13662</v>
      </c>
      <c r="H204" s="148" t="s">
        <v>283</v>
      </c>
      <c r="I204" s="148" t="s">
        <v>129</v>
      </c>
      <c r="J204" s="148" t="s">
        <v>4</v>
      </c>
      <c r="K204" s="150" t="s">
        <v>162</v>
      </c>
      <c r="L204" s="171" t="s">
        <v>82</v>
      </c>
      <c r="M204" s="148" t="s">
        <v>12369</v>
      </c>
    </row>
    <row r="205" spans="1:13" ht="28.5">
      <c r="A205" s="148" t="str">
        <f t="shared" si="6"/>
        <v>Smelter ListAH6</v>
      </c>
      <c r="B205" s="148" t="s">
        <v>688</v>
      </c>
      <c r="C205" s="148" t="s">
        <v>11356</v>
      </c>
      <c r="D205" s="148" t="s">
        <v>372</v>
      </c>
      <c r="E205" s="282" t="s">
        <v>310</v>
      </c>
      <c r="F205" s="299" t="s">
        <v>262</v>
      </c>
      <c r="G205" s="148" t="s">
        <v>13663</v>
      </c>
      <c r="H205" s="148" t="s">
        <v>372</v>
      </c>
      <c r="I205" s="148" t="s">
        <v>130</v>
      </c>
      <c r="J205" s="148" t="s">
        <v>5</v>
      </c>
      <c r="K205" s="150" t="s">
        <v>372</v>
      </c>
      <c r="L205" s="171" t="s">
        <v>83</v>
      </c>
      <c r="M205" s="148" t="s">
        <v>12370</v>
      </c>
    </row>
    <row r="206" spans="1:13" ht="28.5">
      <c r="A206" s="148" t="str">
        <f t="shared" si="6"/>
        <v>Smelter ListAH7</v>
      </c>
      <c r="B206" s="148" t="s">
        <v>688</v>
      </c>
      <c r="C206" s="148" t="s">
        <v>11357</v>
      </c>
      <c r="D206" s="148" t="s">
        <v>373</v>
      </c>
      <c r="E206" s="282" t="s">
        <v>311</v>
      </c>
      <c r="F206" s="299" t="s">
        <v>263</v>
      </c>
      <c r="G206" s="148" t="s">
        <v>13664</v>
      </c>
      <c r="H206" s="148" t="s">
        <v>284</v>
      </c>
      <c r="I206" s="148" t="s">
        <v>131</v>
      </c>
      <c r="J206" s="148" t="s">
        <v>6</v>
      </c>
      <c r="K206" s="150" t="s">
        <v>163</v>
      </c>
      <c r="L206" s="171" t="s">
        <v>84</v>
      </c>
      <c r="M206" s="148" t="s">
        <v>12371</v>
      </c>
    </row>
    <row r="207" spans="1:13" ht="71.25">
      <c r="A207" s="148" t="str">
        <f t="shared" si="6"/>
        <v>CheckerA1</v>
      </c>
      <c r="B207" s="148" t="s">
        <v>689</v>
      </c>
      <c r="C207" s="148" t="s">
        <v>425</v>
      </c>
      <c r="D207" s="148" t="s">
        <v>483</v>
      </c>
      <c r="E207" s="282" t="s">
        <v>185</v>
      </c>
      <c r="F207" s="299" t="s">
        <v>12652</v>
      </c>
      <c r="G207" s="148" t="s">
        <v>13694</v>
      </c>
      <c r="H207" s="148" t="s">
        <v>294</v>
      </c>
      <c r="I207" s="148" t="s">
        <v>149</v>
      </c>
      <c r="J207" s="171" t="s">
        <v>784</v>
      </c>
      <c r="K207" s="150" t="s">
        <v>617</v>
      </c>
      <c r="L207" s="171" t="s">
        <v>751</v>
      </c>
      <c r="M207" s="148" t="s">
        <v>12437</v>
      </c>
    </row>
    <row r="208" spans="1:13" ht="28.5">
      <c r="A208" s="148" t="str">
        <f t="shared" si="6"/>
        <v>CheckerD1</v>
      </c>
      <c r="B208" s="148" t="s">
        <v>689</v>
      </c>
      <c r="C208" s="148" t="s">
        <v>738</v>
      </c>
      <c r="D208" s="148" t="s">
        <v>485</v>
      </c>
      <c r="E208" s="282" t="s">
        <v>186</v>
      </c>
      <c r="F208" s="299"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2" t="s">
        <v>187</v>
      </c>
      <c r="F209" s="299"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2" t="s">
        <v>188</v>
      </c>
      <c r="F210" s="299"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2" t="s">
        <v>189</v>
      </c>
      <c r="F211" s="299"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2" t="s">
        <v>190</v>
      </c>
      <c r="F212" s="299"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2" t="s">
        <v>1161</v>
      </c>
      <c r="F213" s="299"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2" t="s">
        <v>1161</v>
      </c>
      <c r="F214" s="299"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2" t="s">
        <v>1161</v>
      </c>
      <c r="F215" s="299"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2" t="s">
        <v>1161</v>
      </c>
      <c r="F216" s="299"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2" t="s">
        <v>942</v>
      </c>
      <c r="F217" s="299" t="s">
        <v>12730</v>
      </c>
      <c r="G217" s="148" t="s">
        <v>13701</v>
      </c>
      <c r="H217" s="148" t="s">
        <v>943</v>
      </c>
      <c r="I217" s="148" t="s">
        <v>944</v>
      </c>
      <c r="J217" s="148" t="s">
        <v>945</v>
      </c>
      <c r="K217" s="148" t="s">
        <v>815</v>
      </c>
      <c r="L217" s="148" t="s">
        <v>946</v>
      </c>
      <c r="M217" s="148" t="s">
        <v>1282</v>
      </c>
    </row>
    <row r="218" spans="1:13" ht="42.75">
      <c r="A218" s="148" t="str">
        <f t="shared" si="6"/>
        <v>CheckerJ4</v>
      </c>
      <c r="B218" s="148" t="s">
        <v>689</v>
      </c>
      <c r="C218" s="148" t="s">
        <v>731</v>
      </c>
      <c r="D218" s="148" t="s">
        <v>855</v>
      </c>
      <c r="E218" s="282" t="s">
        <v>13184</v>
      </c>
      <c r="F218" s="299" t="s">
        <v>12655</v>
      </c>
      <c r="G218" s="148" t="s">
        <v>14007</v>
      </c>
      <c r="H218" s="148" t="s">
        <v>947</v>
      </c>
      <c r="I218" s="148" t="s">
        <v>948</v>
      </c>
      <c r="J218" s="148" t="s">
        <v>949</v>
      </c>
      <c r="K218" s="148" t="s">
        <v>950</v>
      </c>
      <c r="L218" s="148" t="s">
        <v>951</v>
      </c>
      <c r="M218" s="148" t="s">
        <v>12444</v>
      </c>
    </row>
    <row r="219" spans="1:13" ht="42.75">
      <c r="A219" s="148" t="str">
        <f t="shared" si="6"/>
        <v>CheckerJ5</v>
      </c>
      <c r="B219" s="148" t="s">
        <v>689</v>
      </c>
      <c r="C219" s="148" t="s">
        <v>797</v>
      </c>
      <c r="D219" s="148" t="s">
        <v>854</v>
      </c>
      <c r="E219" s="282" t="s">
        <v>13185</v>
      </c>
      <c r="F219" s="299" t="s">
        <v>12656</v>
      </c>
      <c r="G219" s="148" t="s">
        <v>14008</v>
      </c>
      <c r="H219" s="148" t="s">
        <v>952</v>
      </c>
      <c r="I219" s="148" t="s">
        <v>953</v>
      </c>
      <c r="J219" s="148" t="s">
        <v>954</v>
      </c>
      <c r="K219" s="148" t="s">
        <v>955</v>
      </c>
      <c r="L219" s="148" t="s">
        <v>956</v>
      </c>
      <c r="M219" s="148" t="s">
        <v>12445</v>
      </c>
    </row>
    <row r="220" spans="1:13" ht="42.75">
      <c r="A220" s="148" t="str">
        <f t="shared" si="6"/>
        <v>CheckerJ6</v>
      </c>
      <c r="B220" s="148" t="s">
        <v>689</v>
      </c>
      <c r="C220" s="148" t="s">
        <v>798</v>
      </c>
      <c r="D220" s="148" t="s">
        <v>856</v>
      </c>
      <c r="E220" s="282" t="s">
        <v>13186</v>
      </c>
      <c r="F220" s="299" t="s">
        <v>12657</v>
      </c>
      <c r="G220" s="148" t="s">
        <v>14009</v>
      </c>
      <c r="H220" s="148" t="s">
        <v>957</v>
      </c>
      <c r="I220" s="148" t="s">
        <v>958</v>
      </c>
      <c r="J220" s="148" t="s">
        <v>959</v>
      </c>
      <c r="K220" s="148" t="s">
        <v>960</v>
      </c>
      <c r="L220" s="148" t="s">
        <v>961</v>
      </c>
      <c r="M220" s="148" t="s">
        <v>12446</v>
      </c>
    </row>
    <row r="221" spans="1:13" ht="42.75">
      <c r="A221" s="148" t="str">
        <f t="shared" si="6"/>
        <v>CheckerJ7</v>
      </c>
      <c r="B221" s="148" t="s">
        <v>689</v>
      </c>
      <c r="C221" s="148" t="s">
        <v>799</v>
      </c>
      <c r="D221" s="148" t="s">
        <v>818</v>
      </c>
      <c r="E221" s="282" t="s">
        <v>13187</v>
      </c>
      <c r="F221" s="299" t="s">
        <v>12658</v>
      </c>
      <c r="G221" s="148" t="s">
        <v>14010</v>
      </c>
      <c r="H221" s="148" t="s">
        <v>962</v>
      </c>
      <c r="I221" s="148" t="s">
        <v>963</v>
      </c>
      <c r="J221" s="148" t="s">
        <v>964</v>
      </c>
      <c r="K221" s="148" t="s">
        <v>965</v>
      </c>
      <c r="L221" s="148" t="s">
        <v>966</v>
      </c>
      <c r="M221" s="148" t="s">
        <v>12447</v>
      </c>
    </row>
    <row r="222" spans="1:13" ht="42.75">
      <c r="A222" s="148" t="str">
        <f t="shared" si="6"/>
        <v>CheckerJ8</v>
      </c>
      <c r="B222" s="148" t="s">
        <v>689</v>
      </c>
      <c r="C222" s="148" t="s">
        <v>800</v>
      </c>
      <c r="D222" s="148" t="s">
        <v>1279</v>
      </c>
      <c r="E222" s="282" t="s">
        <v>13188</v>
      </c>
      <c r="F222" s="299" t="s">
        <v>12659</v>
      </c>
      <c r="G222" s="148" t="s">
        <v>14011</v>
      </c>
      <c r="H222" s="148" t="s">
        <v>1285</v>
      </c>
      <c r="I222" s="148" t="s">
        <v>1286</v>
      </c>
      <c r="J222" s="148" t="s">
        <v>1291</v>
      </c>
      <c r="K222" s="148" t="s">
        <v>1292</v>
      </c>
      <c r="L222" s="148" t="s">
        <v>1297</v>
      </c>
      <c r="M222" s="148" t="s">
        <v>1298</v>
      </c>
    </row>
    <row r="223" spans="1:13" ht="42.75">
      <c r="A223" s="148" t="str">
        <f t="shared" si="6"/>
        <v>CheckerJ9</v>
      </c>
      <c r="B223" s="148" t="s">
        <v>689</v>
      </c>
      <c r="C223" s="148" t="s">
        <v>801</v>
      </c>
      <c r="D223" s="148" t="s">
        <v>819</v>
      </c>
      <c r="E223" s="282" t="s">
        <v>13189</v>
      </c>
      <c r="F223" s="299" t="s">
        <v>12660</v>
      </c>
      <c r="G223" s="148" t="s">
        <v>14012</v>
      </c>
      <c r="H223" s="148" t="s">
        <v>967</v>
      </c>
      <c r="I223" s="148" t="s">
        <v>968</v>
      </c>
      <c r="J223" s="148" t="s">
        <v>969</v>
      </c>
      <c r="K223" s="148" t="s">
        <v>970</v>
      </c>
      <c r="L223" s="148" t="s">
        <v>971</v>
      </c>
      <c r="M223" s="148" t="s">
        <v>12448</v>
      </c>
    </row>
    <row r="224" spans="1:13" ht="57">
      <c r="A224" s="148" t="str">
        <f t="shared" si="6"/>
        <v>CheckerJ10</v>
      </c>
      <c r="B224" s="148" t="s">
        <v>689</v>
      </c>
      <c r="C224" s="148" t="s">
        <v>802</v>
      </c>
      <c r="D224" s="148" t="s">
        <v>820</v>
      </c>
      <c r="E224" s="282" t="s">
        <v>13190</v>
      </c>
      <c r="F224" s="299" t="s">
        <v>12661</v>
      </c>
      <c r="G224" s="148" t="s">
        <v>14013</v>
      </c>
      <c r="H224" s="148" t="s">
        <v>972</v>
      </c>
      <c r="I224" s="148" t="s">
        <v>973</v>
      </c>
      <c r="J224" s="148" t="s">
        <v>974</v>
      </c>
      <c r="K224" s="148" t="s">
        <v>975</v>
      </c>
      <c r="L224" s="148" t="s">
        <v>976</v>
      </c>
      <c r="M224" s="148" t="s">
        <v>12449</v>
      </c>
    </row>
    <row r="225" spans="1:13" ht="57">
      <c r="A225" s="148" t="str">
        <f t="shared" si="6"/>
        <v>CheckerJ11</v>
      </c>
      <c r="B225" s="148" t="s">
        <v>689</v>
      </c>
      <c r="C225" s="148" t="s">
        <v>803</v>
      </c>
      <c r="D225" s="148" t="s">
        <v>821</v>
      </c>
      <c r="E225" s="282" t="s">
        <v>13191</v>
      </c>
      <c r="F225" s="299" t="s">
        <v>12662</v>
      </c>
      <c r="G225" s="148" t="s">
        <v>14014</v>
      </c>
      <c r="H225" s="148" t="s">
        <v>1284</v>
      </c>
      <c r="I225" s="148" t="s">
        <v>1287</v>
      </c>
      <c r="J225" s="148" t="s">
        <v>1290</v>
      </c>
      <c r="K225" s="148" t="s">
        <v>1293</v>
      </c>
      <c r="L225" s="148" t="s">
        <v>1296</v>
      </c>
      <c r="M225" s="148" t="s">
        <v>1299</v>
      </c>
    </row>
    <row r="226" spans="1:13" ht="57">
      <c r="A226" s="148" t="str">
        <f t="shared" si="6"/>
        <v>CheckerJ12</v>
      </c>
      <c r="B226" s="148" t="s">
        <v>689</v>
      </c>
      <c r="C226" s="148" t="s">
        <v>804</v>
      </c>
      <c r="D226" s="148" t="s">
        <v>822</v>
      </c>
      <c r="E226" s="282" t="s">
        <v>13192</v>
      </c>
      <c r="F226" s="299" t="s">
        <v>12663</v>
      </c>
      <c r="G226" s="148" t="s">
        <v>14015</v>
      </c>
      <c r="H226" s="148" t="s">
        <v>977</v>
      </c>
      <c r="I226" s="148" t="s">
        <v>978</v>
      </c>
      <c r="J226" s="148" t="s">
        <v>979</v>
      </c>
      <c r="K226" s="148" t="s">
        <v>980</v>
      </c>
      <c r="L226" s="148" t="s">
        <v>981</v>
      </c>
      <c r="M226" s="148" t="s">
        <v>12450</v>
      </c>
    </row>
    <row r="227" spans="1:13" ht="42.75">
      <c r="A227" s="148" t="str">
        <f t="shared" si="6"/>
        <v>CheckerJ13</v>
      </c>
      <c r="B227" s="148" t="s">
        <v>689</v>
      </c>
      <c r="C227" s="148" t="s">
        <v>805</v>
      </c>
      <c r="D227" s="148" t="s">
        <v>816</v>
      </c>
      <c r="E227" s="282" t="s">
        <v>13193</v>
      </c>
      <c r="F227" s="299" t="s">
        <v>12664</v>
      </c>
      <c r="G227" s="148" t="s">
        <v>14016</v>
      </c>
      <c r="H227" s="148" t="s">
        <v>982</v>
      </c>
      <c r="I227" s="148" t="s">
        <v>983</v>
      </c>
      <c r="J227" s="148" t="s">
        <v>984</v>
      </c>
      <c r="K227" s="148" t="s">
        <v>985</v>
      </c>
      <c r="L227" s="148" t="s">
        <v>986</v>
      </c>
      <c r="M227" s="148" t="s">
        <v>12451</v>
      </c>
    </row>
    <row r="228" spans="1:13" ht="57">
      <c r="A228" s="148" t="str">
        <f t="shared" si="6"/>
        <v>CheckerJ15</v>
      </c>
      <c r="B228" s="148" t="s">
        <v>689</v>
      </c>
      <c r="C228" s="148" t="s">
        <v>806</v>
      </c>
      <c r="D228" s="148" t="s">
        <v>12771</v>
      </c>
      <c r="E228" s="282" t="s">
        <v>13194</v>
      </c>
      <c r="F228" s="299" t="s">
        <v>12665</v>
      </c>
      <c r="G228" s="148" t="s">
        <v>14017</v>
      </c>
      <c r="H228" s="148" t="s">
        <v>987</v>
      </c>
      <c r="I228" s="148" t="s">
        <v>988</v>
      </c>
      <c r="J228" s="148" t="s">
        <v>989</v>
      </c>
      <c r="K228" s="148" t="s">
        <v>990</v>
      </c>
      <c r="L228" s="148" t="s">
        <v>991</v>
      </c>
      <c r="M228" s="148" t="s">
        <v>12452</v>
      </c>
    </row>
    <row r="229" spans="1:13" ht="57">
      <c r="A229" s="148" t="str">
        <f t="shared" si="6"/>
        <v>CheckerJ16</v>
      </c>
      <c r="B229" s="148" t="s">
        <v>689</v>
      </c>
      <c r="C229" s="148" t="s">
        <v>807</v>
      </c>
      <c r="E229" s="282"/>
      <c r="F229" s="299"/>
      <c r="H229" s="148" t="s">
        <v>992</v>
      </c>
      <c r="I229" s="148" t="s">
        <v>993</v>
      </c>
      <c r="J229" s="148" t="s">
        <v>994</v>
      </c>
      <c r="K229" s="148" t="s">
        <v>995</v>
      </c>
      <c r="L229" s="148" t="s">
        <v>996</v>
      </c>
      <c r="M229" s="148" t="s">
        <v>12453</v>
      </c>
    </row>
    <row r="230" spans="1:13" ht="57">
      <c r="A230" s="148" t="str">
        <f t="shared" si="6"/>
        <v>CheckerJ17</v>
      </c>
      <c r="B230" s="148" t="s">
        <v>689</v>
      </c>
      <c r="C230" s="148" t="s">
        <v>808</v>
      </c>
      <c r="E230" s="282"/>
      <c r="F230" s="299"/>
      <c r="H230" s="148" t="s">
        <v>997</v>
      </c>
      <c r="I230" s="148" t="s">
        <v>998</v>
      </c>
      <c r="J230" s="148" t="s">
        <v>999</v>
      </c>
      <c r="K230" s="148" t="s">
        <v>1000</v>
      </c>
      <c r="L230" s="148" t="s">
        <v>1001</v>
      </c>
      <c r="M230" s="148" t="s">
        <v>12454</v>
      </c>
    </row>
    <row r="231" spans="1:13" ht="57">
      <c r="A231" s="148" t="str">
        <f t="shared" si="6"/>
        <v>CheckerJ18</v>
      </c>
      <c r="B231" s="148" t="s">
        <v>689</v>
      </c>
      <c r="C231" s="148" t="s">
        <v>809</v>
      </c>
      <c r="E231" s="282"/>
      <c r="F231" s="299"/>
      <c r="H231" s="148" t="s">
        <v>1002</v>
      </c>
      <c r="I231" s="148" t="s">
        <v>1003</v>
      </c>
      <c r="J231" s="148" t="s">
        <v>1004</v>
      </c>
      <c r="K231" s="148" t="s">
        <v>1005</v>
      </c>
      <c r="L231" s="148" t="s">
        <v>1006</v>
      </c>
      <c r="M231" s="148" t="s">
        <v>12455</v>
      </c>
    </row>
    <row r="232" spans="1:13" ht="99.75">
      <c r="A232" s="148" t="str">
        <f t="shared" si="6"/>
        <v>CheckerJ20</v>
      </c>
      <c r="B232" s="148" t="s">
        <v>689</v>
      </c>
      <c r="C232" s="148" t="s">
        <v>810</v>
      </c>
      <c r="D232" s="148" t="s">
        <v>13702</v>
      </c>
      <c r="E232" s="282" t="s">
        <v>13792</v>
      </c>
      <c r="F232" s="299" t="s">
        <v>12666</v>
      </c>
      <c r="G232" s="148" t="s">
        <v>14018</v>
      </c>
      <c r="H232" s="148" t="s">
        <v>13703</v>
      </c>
      <c r="I232" s="148" t="s">
        <v>13704</v>
      </c>
      <c r="J232" s="148" t="s">
        <v>13705</v>
      </c>
      <c r="K232" s="148" t="s">
        <v>13706</v>
      </c>
      <c r="L232" s="148" t="s">
        <v>13707</v>
      </c>
      <c r="M232" s="148" t="s">
        <v>13708</v>
      </c>
    </row>
    <row r="233" spans="1:13" ht="99.75">
      <c r="A233" s="148" t="str">
        <f t="shared" ref="A233:A271" si="7">B233&amp;C233</f>
        <v>CheckerJ21</v>
      </c>
      <c r="B233" s="148" t="s">
        <v>689</v>
      </c>
      <c r="C233" s="148" t="s">
        <v>811</v>
      </c>
      <c r="E233" s="282"/>
      <c r="F233" s="299"/>
      <c r="H233" s="148" t="s">
        <v>1007</v>
      </c>
      <c r="I233" s="148" t="s">
        <v>1008</v>
      </c>
      <c r="J233" s="148" t="s">
        <v>1009</v>
      </c>
      <c r="K233" s="148" t="s">
        <v>1010</v>
      </c>
      <c r="L233" s="148" t="s">
        <v>1011</v>
      </c>
      <c r="M233" s="148" t="s">
        <v>12456</v>
      </c>
    </row>
    <row r="234" spans="1:13" ht="99.75">
      <c r="A234" s="148" t="str">
        <f t="shared" si="7"/>
        <v>CheckerJ22</v>
      </c>
      <c r="B234" s="148" t="s">
        <v>689</v>
      </c>
      <c r="C234" s="148" t="s">
        <v>812</v>
      </c>
      <c r="E234" s="282"/>
      <c r="F234" s="299"/>
      <c r="H234" s="148" t="s">
        <v>1012</v>
      </c>
      <c r="I234" s="148" t="s">
        <v>1013</v>
      </c>
      <c r="J234" s="148" t="s">
        <v>1014</v>
      </c>
      <c r="K234" s="148" t="s">
        <v>1015</v>
      </c>
      <c r="L234" s="148" t="s">
        <v>1016</v>
      </c>
      <c r="M234" s="148" t="s">
        <v>12457</v>
      </c>
    </row>
    <row r="235" spans="1:13" ht="99.75">
      <c r="A235" s="148" t="str">
        <f t="shared" si="7"/>
        <v>CheckerJ23</v>
      </c>
      <c r="B235" s="148" t="s">
        <v>689</v>
      </c>
      <c r="C235" s="148" t="s">
        <v>817</v>
      </c>
      <c r="E235" s="282"/>
      <c r="F235" s="299"/>
      <c r="H235" s="148" t="s">
        <v>1017</v>
      </c>
      <c r="I235" s="148" t="s">
        <v>1018</v>
      </c>
      <c r="J235" s="148" t="s">
        <v>1019</v>
      </c>
      <c r="K235" s="148" t="s">
        <v>1020</v>
      </c>
      <c r="L235" s="148" t="s">
        <v>1021</v>
      </c>
      <c r="M235" s="148" t="s">
        <v>12458</v>
      </c>
    </row>
    <row r="236" spans="1:13" ht="85.5">
      <c r="A236" s="148" t="str">
        <f t="shared" si="7"/>
        <v>CheckerJ25</v>
      </c>
      <c r="B236" s="148" t="s">
        <v>689</v>
      </c>
      <c r="C236" s="148" t="s">
        <v>823</v>
      </c>
      <c r="D236" s="148" t="s">
        <v>12772</v>
      </c>
      <c r="E236" s="282" t="s">
        <v>13195</v>
      </c>
      <c r="F236" s="299" t="s">
        <v>12667</v>
      </c>
      <c r="G236" s="148" t="s">
        <v>14019</v>
      </c>
      <c r="H236" s="148" t="s">
        <v>1022</v>
      </c>
      <c r="I236" s="148" t="s">
        <v>1023</v>
      </c>
      <c r="J236" s="148" t="s">
        <v>1024</v>
      </c>
      <c r="K236" s="148" t="s">
        <v>1025</v>
      </c>
      <c r="L236" s="148" t="s">
        <v>1026</v>
      </c>
      <c r="M236" s="148" t="s">
        <v>12459</v>
      </c>
    </row>
    <row r="237" spans="1:13" ht="85.5">
      <c r="A237" s="148" t="str">
        <f t="shared" si="7"/>
        <v>CheckerJ26</v>
      </c>
      <c r="B237" s="148" t="s">
        <v>689</v>
      </c>
      <c r="C237" s="148" t="s">
        <v>824</v>
      </c>
      <c r="D237" s="162"/>
      <c r="E237" s="289"/>
      <c r="F237" s="309"/>
      <c r="G237" s="162"/>
      <c r="H237" s="162" t="s">
        <v>1027</v>
      </c>
      <c r="I237" s="162" t="s">
        <v>1028</v>
      </c>
      <c r="J237" s="162" t="s">
        <v>1029</v>
      </c>
      <c r="K237" s="162" t="s">
        <v>1030</v>
      </c>
      <c r="L237" s="162" t="s">
        <v>1031</v>
      </c>
      <c r="M237" s="162" t="s">
        <v>12460</v>
      </c>
    </row>
    <row r="238" spans="1:13" ht="85.5">
      <c r="A238" s="148" t="str">
        <f t="shared" si="7"/>
        <v>CheckerJ27</v>
      </c>
      <c r="B238" s="148" t="s">
        <v>689</v>
      </c>
      <c r="C238" s="148" t="s">
        <v>825</v>
      </c>
      <c r="E238" s="282"/>
      <c r="F238" s="299"/>
      <c r="H238" s="148" t="s">
        <v>1032</v>
      </c>
      <c r="I238" s="148" t="s">
        <v>1033</v>
      </c>
      <c r="J238" s="148" t="s">
        <v>1034</v>
      </c>
      <c r="K238" s="148" t="s">
        <v>1035</v>
      </c>
      <c r="L238" s="148" t="s">
        <v>1036</v>
      </c>
      <c r="M238" s="148" t="s">
        <v>12461</v>
      </c>
    </row>
    <row r="239" spans="1:13" ht="85.5">
      <c r="A239" s="148" t="str">
        <f t="shared" si="7"/>
        <v>CheckerJ28</v>
      </c>
      <c r="B239" s="148" t="s">
        <v>689</v>
      </c>
      <c r="C239" s="148" t="s">
        <v>826</v>
      </c>
      <c r="E239" s="282"/>
      <c r="F239" s="299"/>
      <c r="H239" s="148" t="s">
        <v>1037</v>
      </c>
      <c r="I239" s="148" t="s">
        <v>1038</v>
      </c>
      <c r="J239" s="148" t="s">
        <v>1039</v>
      </c>
      <c r="K239" s="148" t="s">
        <v>1040</v>
      </c>
      <c r="L239" s="148" t="s">
        <v>1041</v>
      </c>
      <c r="M239" s="148" t="s">
        <v>12462</v>
      </c>
    </row>
    <row r="240" spans="1:13" ht="57">
      <c r="A240" s="148" t="str">
        <f t="shared" si="7"/>
        <v>CheckerJ30</v>
      </c>
      <c r="B240" s="148" t="s">
        <v>689</v>
      </c>
      <c r="C240" s="148" t="s">
        <v>827</v>
      </c>
      <c r="D240" s="148" t="s">
        <v>12704</v>
      </c>
      <c r="E240" s="282" t="s">
        <v>13196</v>
      </c>
      <c r="F240" s="299" t="s">
        <v>12668</v>
      </c>
      <c r="G240" s="148" t="s">
        <v>14020</v>
      </c>
      <c r="H240" s="148" t="s">
        <v>12705</v>
      </c>
      <c r="I240" s="148" t="s">
        <v>12706</v>
      </c>
      <c r="J240" s="148" t="s">
        <v>12707</v>
      </c>
      <c r="K240" s="148" t="s">
        <v>12708</v>
      </c>
      <c r="L240" s="148" t="s">
        <v>12709</v>
      </c>
      <c r="M240" s="148" t="s">
        <v>12710</v>
      </c>
    </row>
    <row r="241" spans="1:13" ht="57">
      <c r="A241" s="148" t="str">
        <f t="shared" si="7"/>
        <v>CheckerJ31</v>
      </c>
      <c r="B241" s="148" t="s">
        <v>689</v>
      </c>
      <c r="C241" s="148" t="s">
        <v>828</v>
      </c>
      <c r="E241" s="282"/>
      <c r="F241" s="299"/>
      <c r="H241" s="148" t="s">
        <v>1042</v>
      </c>
      <c r="I241" s="148" t="s">
        <v>1043</v>
      </c>
      <c r="J241" s="148" t="s">
        <v>1044</v>
      </c>
      <c r="K241" s="148" t="s">
        <v>1045</v>
      </c>
      <c r="L241" s="148" t="s">
        <v>1046</v>
      </c>
      <c r="M241" s="148" t="s">
        <v>12463</v>
      </c>
    </row>
    <row r="242" spans="1:13" ht="57">
      <c r="A242" s="148" t="str">
        <f t="shared" si="7"/>
        <v>CheckerJ32</v>
      </c>
      <c r="B242" s="148" t="s">
        <v>689</v>
      </c>
      <c r="C242" s="148" t="s">
        <v>829</v>
      </c>
      <c r="E242" s="282"/>
      <c r="F242" s="299"/>
      <c r="H242" s="148" t="s">
        <v>1047</v>
      </c>
      <c r="I242" s="148" t="s">
        <v>1048</v>
      </c>
      <c r="J242" s="148" t="s">
        <v>1049</v>
      </c>
      <c r="K242" s="148" t="s">
        <v>1050</v>
      </c>
      <c r="L242" s="148" t="s">
        <v>1051</v>
      </c>
      <c r="M242" s="148" t="s">
        <v>12464</v>
      </c>
    </row>
    <row r="243" spans="1:13" ht="57">
      <c r="A243" s="148" t="str">
        <f t="shared" si="7"/>
        <v>CheckerJ33</v>
      </c>
      <c r="B243" s="148" t="s">
        <v>689</v>
      </c>
      <c r="C243" s="148" t="s">
        <v>830</v>
      </c>
      <c r="E243" s="282"/>
      <c r="F243" s="299"/>
      <c r="H243" s="148" t="s">
        <v>1052</v>
      </c>
      <c r="I243" s="148" t="s">
        <v>1053</v>
      </c>
      <c r="J243" s="148" t="s">
        <v>1054</v>
      </c>
      <c r="K243" s="148" t="s">
        <v>1055</v>
      </c>
      <c r="L243" s="148" t="s">
        <v>1056</v>
      </c>
      <c r="M243" s="148" t="s">
        <v>12465</v>
      </c>
    </row>
    <row r="244" spans="1:13" ht="85.5">
      <c r="A244" s="148" t="str">
        <f t="shared" si="7"/>
        <v>CheckerJ35</v>
      </c>
      <c r="B244" s="148" t="s">
        <v>689</v>
      </c>
      <c r="C244" s="148" t="s">
        <v>831</v>
      </c>
      <c r="D244" s="148" t="s">
        <v>12711</v>
      </c>
      <c r="E244" s="282" t="s">
        <v>13197</v>
      </c>
      <c r="F244" s="299" t="s">
        <v>12669</v>
      </c>
      <c r="G244" s="148" t="s">
        <v>14021</v>
      </c>
      <c r="H244" s="148" t="s">
        <v>12712</v>
      </c>
      <c r="I244" s="148" t="s">
        <v>12713</v>
      </c>
      <c r="J244" s="148" t="s">
        <v>12714</v>
      </c>
      <c r="K244" s="148" t="s">
        <v>12715</v>
      </c>
      <c r="L244" s="148" t="s">
        <v>12716</v>
      </c>
      <c r="M244" s="148" t="s">
        <v>12717</v>
      </c>
    </row>
    <row r="245" spans="1:13" ht="85.5">
      <c r="A245" s="148" t="str">
        <f t="shared" si="7"/>
        <v>CheckerJ36</v>
      </c>
      <c r="B245" s="148" t="s">
        <v>689</v>
      </c>
      <c r="C245" s="148" t="s">
        <v>832</v>
      </c>
      <c r="E245" s="282"/>
      <c r="F245" s="299"/>
      <c r="H245" s="148" t="s">
        <v>1057</v>
      </c>
      <c r="I245" s="148" t="s">
        <v>1058</v>
      </c>
      <c r="J245" s="148" t="s">
        <v>1059</v>
      </c>
      <c r="K245" s="148" t="s">
        <v>1060</v>
      </c>
      <c r="L245" s="148" t="s">
        <v>1061</v>
      </c>
      <c r="M245" s="148" t="s">
        <v>12466</v>
      </c>
    </row>
    <row r="246" spans="1:13" ht="85.5">
      <c r="A246" s="148" t="str">
        <f t="shared" si="7"/>
        <v>CheckerJ37</v>
      </c>
      <c r="B246" s="148" t="s">
        <v>689</v>
      </c>
      <c r="C246" s="148" t="s">
        <v>833</v>
      </c>
      <c r="E246" s="282"/>
      <c r="F246" s="299"/>
      <c r="H246" s="148" t="s">
        <v>1062</v>
      </c>
      <c r="I246" s="148" t="s">
        <v>1063</v>
      </c>
      <c r="J246" s="148" t="s">
        <v>1064</v>
      </c>
      <c r="K246" s="148" t="s">
        <v>1065</v>
      </c>
      <c r="L246" s="148" t="s">
        <v>1066</v>
      </c>
      <c r="M246" s="148" t="s">
        <v>12467</v>
      </c>
    </row>
    <row r="247" spans="1:13" ht="85.5">
      <c r="A247" s="148" t="str">
        <f t="shared" si="7"/>
        <v>CheckerJ38</v>
      </c>
      <c r="B247" s="148" t="s">
        <v>689</v>
      </c>
      <c r="C247" s="148" t="s">
        <v>834</v>
      </c>
      <c r="E247" s="282"/>
      <c r="F247" s="299"/>
      <c r="H247" s="148" t="s">
        <v>1067</v>
      </c>
      <c r="I247" s="148" t="s">
        <v>1068</v>
      </c>
      <c r="J247" s="148" t="s">
        <v>1069</v>
      </c>
      <c r="K247" s="148" t="s">
        <v>1070</v>
      </c>
      <c r="L247" s="148" t="s">
        <v>1071</v>
      </c>
      <c r="M247" s="148" t="s">
        <v>12468</v>
      </c>
    </row>
    <row r="248" spans="1:13" ht="57">
      <c r="A248" s="148" t="str">
        <f t="shared" si="7"/>
        <v>CheckerJ40</v>
      </c>
      <c r="B248" s="148" t="s">
        <v>689</v>
      </c>
      <c r="C248" s="148" t="s">
        <v>835</v>
      </c>
      <c r="D248" s="148" t="s">
        <v>12718</v>
      </c>
      <c r="E248" s="282" t="s">
        <v>13198</v>
      </c>
      <c r="F248" s="299" t="s">
        <v>12670</v>
      </c>
      <c r="G248" s="148" t="s">
        <v>14022</v>
      </c>
      <c r="H248" s="148" t="s">
        <v>12719</v>
      </c>
      <c r="I248" s="148" t="s">
        <v>12720</v>
      </c>
      <c r="J248" s="148" t="s">
        <v>12721</v>
      </c>
      <c r="K248" s="148" t="s">
        <v>12722</v>
      </c>
      <c r="L248" s="148" t="s">
        <v>12723</v>
      </c>
      <c r="M248" s="148" t="s">
        <v>12724</v>
      </c>
    </row>
    <row r="249" spans="1:13" ht="57">
      <c r="A249" s="148" t="str">
        <f t="shared" si="7"/>
        <v>CheckerJ41</v>
      </c>
      <c r="B249" s="148" t="s">
        <v>689</v>
      </c>
      <c r="C249" s="148" t="s">
        <v>836</v>
      </c>
      <c r="E249" s="282"/>
      <c r="F249" s="299"/>
      <c r="H249" s="148" t="s">
        <v>1072</v>
      </c>
      <c r="I249" s="148" t="s">
        <v>1073</v>
      </c>
      <c r="J249" s="148" t="s">
        <v>1074</v>
      </c>
      <c r="K249" s="148" t="s">
        <v>1075</v>
      </c>
      <c r="L249" s="148" t="s">
        <v>1076</v>
      </c>
      <c r="M249" s="148" t="s">
        <v>12469</v>
      </c>
    </row>
    <row r="250" spans="1:13" ht="57">
      <c r="A250" s="148" t="str">
        <f t="shared" si="7"/>
        <v>CheckerJ42</v>
      </c>
      <c r="B250" s="148" t="s">
        <v>689</v>
      </c>
      <c r="C250" s="148" t="s">
        <v>837</v>
      </c>
      <c r="E250" s="282"/>
      <c r="F250" s="299"/>
      <c r="H250" s="148" t="s">
        <v>1077</v>
      </c>
      <c r="I250" s="148" t="s">
        <v>1078</v>
      </c>
      <c r="J250" s="148" t="s">
        <v>1079</v>
      </c>
      <c r="K250" s="148" t="s">
        <v>1080</v>
      </c>
      <c r="L250" s="148" t="s">
        <v>1081</v>
      </c>
      <c r="M250" s="148" t="s">
        <v>12470</v>
      </c>
    </row>
    <row r="251" spans="1:13" ht="57">
      <c r="A251" s="148" t="str">
        <f t="shared" si="7"/>
        <v>CheckerJ43</v>
      </c>
      <c r="B251" s="148" t="s">
        <v>689</v>
      </c>
      <c r="C251" s="148" t="s">
        <v>838</v>
      </c>
      <c r="E251" s="282"/>
      <c r="F251" s="299"/>
      <c r="H251" s="148" t="s">
        <v>1082</v>
      </c>
      <c r="I251" s="148" t="s">
        <v>1083</v>
      </c>
      <c r="J251" s="148" t="s">
        <v>1084</v>
      </c>
      <c r="K251" s="148" t="s">
        <v>1085</v>
      </c>
      <c r="L251" s="148" t="s">
        <v>1086</v>
      </c>
      <c r="M251" s="148" t="s">
        <v>12471</v>
      </c>
    </row>
    <row r="252" spans="1:13" ht="85.5">
      <c r="A252" s="148" t="str">
        <f t="shared" si="7"/>
        <v>CheckerJ45</v>
      </c>
      <c r="B252" s="148" t="s">
        <v>689</v>
      </c>
      <c r="C252" s="148" t="s">
        <v>839</v>
      </c>
      <c r="D252" s="148" t="s">
        <v>12472</v>
      </c>
      <c r="E252" s="282" t="s">
        <v>13199</v>
      </c>
      <c r="F252" s="299" t="s">
        <v>12671</v>
      </c>
      <c r="G252" s="148" t="s">
        <v>14023</v>
      </c>
      <c r="H252" s="148" t="s">
        <v>1087</v>
      </c>
      <c r="I252" s="148" t="s">
        <v>1088</v>
      </c>
      <c r="J252" s="148" t="s">
        <v>1089</v>
      </c>
      <c r="K252" s="148" t="s">
        <v>1090</v>
      </c>
      <c r="L252" s="148" t="s">
        <v>1091</v>
      </c>
      <c r="M252" s="148" t="s">
        <v>12473</v>
      </c>
    </row>
    <row r="253" spans="1:13" ht="85.5">
      <c r="A253" s="148" t="str">
        <f>B253&amp;C253</f>
        <v>CheckerJ46</v>
      </c>
      <c r="B253" s="148" t="s">
        <v>689</v>
      </c>
      <c r="C253" s="148" t="s">
        <v>840</v>
      </c>
      <c r="D253" s="148" t="s">
        <v>11701</v>
      </c>
      <c r="E253" s="282" t="s">
        <v>13200</v>
      </c>
      <c r="F253" s="299" t="s">
        <v>12672</v>
      </c>
      <c r="G253" s="148" t="s">
        <v>14024</v>
      </c>
      <c r="H253" s="148" t="s">
        <v>1097</v>
      </c>
      <c r="I253" s="148" t="s">
        <v>1098</v>
      </c>
      <c r="J253" s="148" t="s">
        <v>1099</v>
      </c>
      <c r="K253" s="148" t="s">
        <v>1100</v>
      </c>
      <c r="L253" s="148" t="s">
        <v>1101</v>
      </c>
      <c r="M253" s="148" t="s">
        <v>12475</v>
      </c>
    </row>
    <row r="254" spans="1:13" ht="99.75">
      <c r="A254" s="148" t="str">
        <f t="shared" si="7"/>
        <v>CheckerJ47</v>
      </c>
      <c r="B254" s="148" t="s">
        <v>689</v>
      </c>
      <c r="C254" s="148" t="s">
        <v>841</v>
      </c>
      <c r="D254" s="148" t="s">
        <v>12553</v>
      </c>
      <c r="E254" s="282" t="s">
        <v>13201</v>
      </c>
      <c r="F254" s="299" t="s">
        <v>12673</v>
      </c>
      <c r="G254" s="148" t="s">
        <v>14025</v>
      </c>
      <c r="H254" s="148" t="s">
        <v>1092</v>
      </c>
      <c r="I254" s="148" t="s">
        <v>1093</v>
      </c>
      <c r="J254" s="148" t="s">
        <v>1094</v>
      </c>
      <c r="K254" s="148" t="s">
        <v>1095</v>
      </c>
      <c r="L254" s="148" t="s">
        <v>1096</v>
      </c>
      <c r="M254" s="148" t="s">
        <v>12474</v>
      </c>
    </row>
    <row r="255" spans="1:13" ht="71.25">
      <c r="A255" s="148" t="str">
        <f t="shared" si="7"/>
        <v>CheckerJ48</v>
      </c>
      <c r="B255" s="148" t="s">
        <v>689</v>
      </c>
      <c r="C255" s="148" t="s">
        <v>842</v>
      </c>
      <c r="D255" s="148" t="s">
        <v>12476</v>
      </c>
      <c r="E255" s="282" t="s">
        <v>13202</v>
      </c>
      <c r="F255" s="299" t="s">
        <v>12674</v>
      </c>
      <c r="G255" s="148" t="s">
        <v>14026</v>
      </c>
      <c r="H255" s="148" t="s">
        <v>1102</v>
      </c>
      <c r="I255" s="148" t="s">
        <v>1103</v>
      </c>
      <c r="J255" s="148" t="s">
        <v>1104</v>
      </c>
      <c r="K255" s="148" t="s">
        <v>1105</v>
      </c>
      <c r="L255" s="148" t="s">
        <v>1106</v>
      </c>
      <c r="M255" s="148" t="s">
        <v>12477</v>
      </c>
    </row>
    <row r="256" spans="1:13" ht="128.25">
      <c r="A256" s="148" t="str">
        <f t="shared" si="7"/>
        <v>CheckerJ49</v>
      </c>
      <c r="B256" s="148" t="s">
        <v>689</v>
      </c>
      <c r="C256" s="148" t="s">
        <v>11697</v>
      </c>
      <c r="D256" s="148" t="s">
        <v>12478</v>
      </c>
      <c r="E256" s="282" t="s">
        <v>13203</v>
      </c>
      <c r="F256" s="299" t="s">
        <v>13709</v>
      </c>
      <c r="G256" s="148" t="s">
        <v>14027</v>
      </c>
      <c r="H256" s="148" t="s">
        <v>1107</v>
      </c>
      <c r="I256" s="148" t="s">
        <v>11969</v>
      </c>
      <c r="J256" s="148" t="s">
        <v>1108</v>
      </c>
      <c r="K256" s="148" t="s">
        <v>1109</v>
      </c>
      <c r="L256" s="148" t="s">
        <v>1110</v>
      </c>
      <c r="M256" s="148" t="s">
        <v>12479</v>
      </c>
    </row>
    <row r="257" spans="1:13" ht="71.25">
      <c r="A257" s="148" t="str">
        <f t="shared" si="7"/>
        <v>CheckerJ50</v>
      </c>
      <c r="B257" s="148" t="s">
        <v>689</v>
      </c>
      <c r="C257" s="148" t="s">
        <v>843</v>
      </c>
      <c r="D257" s="148" t="s">
        <v>12480</v>
      </c>
      <c r="E257" s="282" t="s">
        <v>13204</v>
      </c>
      <c r="F257" s="299" t="s">
        <v>13710</v>
      </c>
      <c r="G257" s="148" t="s">
        <v>14028</v>
      </c>
      <c r="H257" s="148" t="s">
        <v>1111</v>
      </c>
      <c r="I257" s="148" t="s">
        <v>1112</v>
      </c>
      <c r="J257" s="148" t="s">
        <v>1113</v>
      </c>
      <c r="K257" s="148" t="s">
        <v>1114</v>
      </c>
      <c r="L257" s="148" t="s">
        <v>1115</v>
      </c>
      <c r="M257" s="148" t="s">
        <v>12481</v>
      </c>
    </row>
    <row r="258" spans="1:13" ht="71.25">
      <c r="A258" s="148" t="str">
        <f t="shared" si="7"/>
        <v>CheckerJ51</v>
      </c>
      <c r="B258" s="148" t="s">
        <v>689</v>
      </c>
      <c r="C258" s="148" t="s">
        <v>844</v>
      </c>
      <c r="D258" s="148" t="s">
        <v>12554</v>
      </c>
      <c r="E258" s="282" t="s">
        <v>13205</v>
      </c>
      <c r="F258" s="299" t="s">
        <v>13711</v>
      </c>
      <c r="G258" s="148" t="s">
        <v>14029</v>
      </c>
      <c r="H258" s="148" t="s">
        <v>1116</v>
      </c>
      <c r="I258" s="148" t="s">
        <v>1117</v>
      </c>
      <c r="J258" s="148" t="s">
        <v>1118</v>
      </c>
      <c r="K258" s="148" t="s">
        <v>1119</v>
      </c>
      <c r="L258" s="148" t="s">
        <v>1120</v>
      </c>
      <c r="M258" s="148" t="s">
        <v>12482</v>
      </c>
    </row>
    <row r="259" spans="1:13" ht="57">
      <c r="A259" s="148" t="str">
        <f t="shared" si="7"/>
        <v>CheckerJ52</v>
      </c>
      <c r="B259" s="148" t="s">
        <v>689</v>
      </c>
      <c r="C259" s="148" t="s">
        <v>845</v>
      </c>
      <c r="D259" s="244"/>
      <c r="E259" s="292"/>
      <c r="F259" s="299"/>
      <c r="H259" s="148" t="s">
        <v>1121</v>
      </c>
      <c r="I259" s="148" t="s">
        <v>1122</v>
      </c>
      <c r="J259" s="148" t="s">
        <v>1123</v>
      </c>
      <c r="K259" s="148" t="s">
        <v>1124</v>
      </c>
      <c r="L259" s="148" t="s">
        <v>1125</v>
      </c>
      <c r="M259" s="148" t="s">
        <v>12483</v>
      </c>
    </row>
    <row r="260" spans="1:13" ht="71.25">
      <c r="A260" s="148" t="str">
        <f t="shared" si="7"/>
        <v>CheckerJ53</v>
      </c>
      <c r="B260" s="148" t="s">
        <v>689</v>
      </c>
      <c r="C260" s="148" t="s">
        <v>846</v>
      </c>
      <c r="D260" s="148" t="s">
        <v>12555</v>
      </c>
      <c r="E260" s="282" t="s">
        <v>13206</v>
      </c>
      <c r="F260" s="299" t="s">
        <v>12675</v>
      </c>
      <c r="G260" s="148" t="s">
        <v>14030</v>
      </c>
      <c r="H260" s="148" t="s">
        <v>1126</v>
      </c>
      <c r="I260" s="148" t="s">
        <v>1127</v>
      </c>
      <c r="J260" s="148" t="s">
        <v>1128</v>
      </c>
      <c r="K260" s="148" t="s">
        <v>1129</v>
      </c>
      <c r="L260" s="148" t="s">
        <v>1130</v>
      </c>
      <c r="M260" s="148" t="s">
        <v>12484</v>
      </c>
    </row>
    <row r="261" spans="1:13" ht="57">
      <c r="A261" s="148" t="str">
        <f t="shared" si="7"/>
        <v>CheckerJ54</v>
      </c>
      <c r="B261" s="148" t="s">
        <v>689</v>
      </c>
      <c r="C261" s="148" t="s">
        <v>847</v>
      </c>
      <c r="D261" s="148" t="s">
        <v>11702</v>
      </c>
      <c r="E261" s="282" t="s">
        <v>13207</v>
      </c>
      <c r="F261" s="299" t="s">
        <v>12676</v>
      </c>
      <c r="G261" s="148" t="s">
        <v>14031</v>
      </c>
      <c r="H261" s="148" t="s">
        <v>1131</v>
      </c>
      <c r="I261" s="148" t="s">
        <v>1132</v>
      </c>
      <c r="J261" s="148" t="s">
        <v>1133</v>
      </c>
      <c r="K261" s="148" t="s">
        <v>1134</v>
      </c>
      <c r="L261" s="148" t="s">
        <v>1135</v>
      </c>
      <c r="M261" s="148" t="s">
        <v>12485</v>
      </c>
    </row>
    <row r="262" spans="1:13" ht="57">
      <c r="A262" s="148" t="str">
        <f t="shared" si="7"/>
        <v>CheckerJ55</v>
      </c>
      <c r="B262" s="148" t="s">
        <v>689</v>
      </c>
      <c r="C262" s="148" t="s">
        <v>848</v>
      </c>
      <c r="D262" s="148" t="s">
        <v>11703</v>
      </c>
      <c r="E262" s="282" t="s">
        <v>13208</v>
      </c>
      <c r="F262" s="299"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298" t="s">
        <v>13209</v>
      </c>
      <c r="F263" s="149" t="s">
        <v>13251</v>
      </c>
      <c r="G263" s="148" t="s">
        <v>14033</v>
      </c>
      <c r="H263" s="148" t="s">
        <v>12564</v>
      </c>
      <c r="I263" s="148" t="s">
        <v>12565</v>
      </c>
      <c r="J263" s="148" t="s">
        <v>12566</v>
      </c>
      <c r="K263" s="148" t="s">
        <v>12567</v>
      </c>
      <c r="L263" s="310" t="s">
        <v>12568</v>
      </c>
      <c r="M263" s="148" t="s">
        <v>12569</v>
      </c>
    </row>
    <row r="264" spans="1:13" ht="71.25">
      <c r="A264" s="148" t="str">
        <f t="shared" si="7"/>
        <v>CheckerJ57</v>
      </c>
      <c r="B264" s="148" t="s">
        <v>689</v>
      </c>
      <c r="C264" s="148" t="s">
        <v>850</v>
      </c>
      <c r="D264" s="148" t="s">
        <v>12773</v>
      </c>
      <c r="E264" s="282" t="s">
        <v>12487</v>
      </c>
      <c r="F264" s="299" t="s">
        <v>12678</v>
      </c>
      <c r="G264" s="148" t="s">
        <v>13712</v>
      </c>
      <c r="H264" s="148" t="s">
        <v>1141</v>
      </c>
      <c r="I264" s="148" t="s">
        <v>1142</v>
      </c>
      <c r="J264" s="148" t="s">
        <v>1143</v>
      </c>
      <c r="K264" s="148" t="s">
        <v>1144</v>
      </c>
      <c r="L264" s="148" t="s">
        <v>1145</v>
      </c>
      <c r="M264" s="148" t="s">
        <v>12488</v>
      </c>
    </row>
    <row r="265" spans="1:13" ht="71.25">
      <c r="A265" s="148" t="str">
        <f t="shared" si="7"/>
        <v>CheckerJ58</v>
      </c>
      <c r="B265" s="148" t="s">
        <v>689</v>
      </c>
      <c r="C265" s="148" t="s">
        <v>851</v>
      </c>
      <c r="E265" s="282"/>
      <c r="F265" s="299"/>
      <c r="H265" s="148" t="s">
        <v>1146</v>
      </c>
      <c r="I265" s="148" t="s">
        <v>1147</v>
      </c>
      <c r="J265" s="148" t="s">
        <v>1148</v>
      </c>
      <c r="K265" s="148" t="s">
        <v>1149</v>
      </c>
      <c r="L265" s="148" t="s">
        <v>1150</v>
      </c>
      <c r="M265" s="148" t="s">
        <v>12489</v>
      </c>
    </row>
    <row r="266" spans="1:13" ht="57">
      <c r="A266" s="148" t="str">
        <f t="shared" si="7"/>
        <v>CheckerJ59</v>
      </c>
      <c r="B266" s="148" t="s">
        <v>689</v>
      </c>
      <c r="C266" s="148" t="s">
        <v>11698</v>
      </c>
      <c r="E266" s="282"/>
      <c r="F266" s="299"/>
      <c r="H266" s="148" t="s">
        <v>1151</v>
      </c>
      <c r="I266" s="148" t="s">
        <v>1152</v>
      </c>
      <c r="J266" s="148" t="s">
        <v>1153</v>
      </c>
      <c r="K266" s="148" t="s">
        <v>1154</v>
      </c>
      <c r="L266" s="148" t="s">
        <v>1155</v>
      </c>
      <c r="M266" s="148" t="s">
        <v>12490</v>
      </c>
    </row>
    <row r="267" spans="1:13" ht="71.25">
      <c r="A267" s="148" t="str">
        <f t="shared" si="7"/>
        <v>CheckerJ60</v>
      </c>
      <c r="B267" s="148" t="s">
        <v>689</v>
      </c>
      <c r="C267" s="148" t="s">
        <v>852</v>
      </c>
      <c r="E267" s="282"/>
      <c r="F267" s="299"/>
      <c r="H267" s="148" t="s">
        <v>1156</v>
      </c>
      <c r="I267" s="148" t="s">
        <v>1157</v>
      </c>
      <c r="J267" s="148" t="s">
        <v>1158</v>
      </c>
      <c r="K267" s="148" t="s">
        <v>1159</v>
      </c>
      <c r="L267" s="148" t="s">
        <v>1160</v>
      </c>
      <c r="M267" s="148" t="s">
        <v>12491</v>
      </c>
    </row>
    <row r="268" spans="1:13" ht="28.5">
      <c r="A268" s="148" t="str">
        <f t="shared" si="7"/>
        <v>CheckerJ61</v>
      </c>
      <c r="B268" s="148" t="s">
        <v>689</v>
      </c>
      <c r="C268" s="148" t="s">
        <v>11700</v>
      </c>
      <c r="D268" s="148" t="s">
        <v>11654</v>
      </c>
      <c r="E268" s="282" t="s">
        <v>13210</v>
      </c>
      <c r="F268" s="311" t="s">
        <v>12679</v>
      </c>
      <c r="G268" s="148" t="s">
        <v>14034</v>
      </c>
      <c r="H268" s="148" t="s">
        <v>1167</v>
      </c>
      <c r="I268" s="148" t="s">
        <v>1168</v>
      </c>
      <c r="J268" s="148" t="s">
        <v>1169</v>
      </c>
      <c r="K268" s="177" t="s">
        <v>1170</v>
      </c>
      <c r="L268" s="177" t="s">
        <v>1171</v>
      </c>
      <c r="M268" s="148" t="s">
        <v>12492</v>
      </c>
    </row>
    <row r="269" spans="1:13" ht="28.5">
      <c r="A269" s="148" t="str">
        <f t="shared" si="7"/>
        <v>CheckerJ62</v>
      </c>
      <c r="B269" s="148" t="s">
        <v>689</v>
      </c>
      <c r="C269" s="148" t="s">
        <v>853</v>
      </c>
      <c r="E269" s="282"/>
      <c r="F269" s="311"/>
      <c r="H269" s="148" t="s">
        <v>1167</v>
      </c>
      <c r="I269" s="148" t="s">
        <v>1168</v>
      </c>
      <c r="J269" s="148" t="s">
        <v>1169</v>
      </c>
      <c r="K269" s="177" t="s">
        <v>1170</v>
      </c>
      <c r="L269" s="177" t="s">
        <v>1171</v>
      </c>
      <c r="M269" s="148" t="s">
        <v>12492</v>
      </c>
    </row>
    <row r="270" spans="1:13" ht="28.5">
      <c r="A270" s="148" t="str">
        <f t="shared" si="7"/>
        <v>CheckerJ63</v>
      </c>
      <c r="B270" s="148" t="s">
        <v>689</v>
      </c>
      <c r="C270" s="148" t="s">
        <v>857</v>
      </c>
      <c r="E270" s="282"/>
      <c r="F270" s="311"/>
      <c r="H270" s="148" t="s">
        <v>1167</v>
      </c>
      <c r="I270" s="148" t="s">
        <v>1168</v>
      </c>
      <c r="J270" s="148" t="s">
        <v>1169</v>
      </c>
      <c r="K270" s="177" t="s">
        <v>1170</v>
      </c>
      <c r="L270" s="177" t="s">
        <v>1171</v>
      </c>
      <c r="M270" s="148" t="s">
        <v>12492</v>
      </c>
    </row>
    <row r="271" spans="1:13" ht="28.5">
      <c r="A271" s="148" t="str">
        <f t="shared" si="7"/>
        <v>CheckerJ64</v>
      </c>
      <c r="B271" s="148" t="s">
        <v>689</v>
      </c>
      <c r="C271" s="148" t="s">
        <v>858</v>
      </c>
      <c r="E271" s="282"/>
      <c r="F271" s="311"/>
      <c r="H271" s="148" t="s">
        <v>1167</v>
      </c>
      <c r="I271" s="148" t="s">
        <v>1168</v>
      </c>
      <c r="J271" s="148" t="s">
        <v>1169</v>
      </c>
      <c r="K271" s="177" t="s">
        <v>1170</v>
      </c>
      <c r="L271" s="177" t="s">
        <v>1171</v>
      </c>
      <c r="M271" s="148" t="s">
        <v>12492</v>
      </c>
    </row>
    <row r="272" spans="1:13" ht="42.75">
      <c r="A272" s="148" t="str">
        <f t="shared" ref="A272:A277" si="8">B272&amp;C272</f>
        <v>CheckerL57</v>
      </c>
      <c r="B272" s="148" t="s">
        <v>689</v>
      </c>
      <c r="C272" s="148" t="s">
        <v>11704</v>
      </c>
      <c r="D272" s="148" t="s">
        <v>12768</v>
      </c>
      <c r="E272" s="282" t="s">
        <v>13210</v>
      </c>
      <c r="F272" s="312" t="s">
        <v>12679</v>
      </c>
      <c r="G272" s="148" t="s">
        <v>13713</v>
      </c>
      <c r="H272" s="148" t="s">
        <v>1167</v>
      </c>
      <c r="I272" s="148" t="s">
        <v>1168</v>
      </c>
      <c r="J272" s="148" t="s">
        <v>1169</v>
      </c>
      <c r="K272" s="177" t="s">
        <v>1170</v>
      </c>
      <c r="L272" s="177" t="s">
        <v>1171</v>
      </c>
      <c r="M272" s="148" t="s">
        <v>12492</v>
      </c>
    </row>
    <row r="273" spans="1:13" ht="57">
      <c r="A273" s="148" t="str">
        <f t="shared" si="8"/>
        <v>Product ListA1</v>
      </c>
      <c r="B273" s="148" t="s">
        <v>740</v>
      </c>
      <c r="C273" s="148" t="s">
        <v>425</v>
      </c>
      <c r="D273" s="182" t="s">
        <v>11655</v>
      </c>
      <c r="E273" s="293" t="s">
        <v>12493</v>
      </c>
      <c r="F273" s="313" t="s">
        <v>12680</v>
      </c>
      <c r="G273" s="273" t="s">
        <v>13714</v>
      </c>
      <c r="H273" s="148" t="s">
        <v>295</v>
      </c>
      <c r="I273" s="148" t="s">
        <v>152</v>
      </c>
      <c r="J273" s="183" t="s">
        <v>774</v>
      </c>
      <c r="K273" s="150" t="s">
        <v>45</v>
      </c>
      <c r="L273" s="181" t="s">
        <v>13</v>
      </c>
      <c r="M273" s="182" t="s">
        <v>12494</v>
      </c>
    </row>
    <row r="274" spans="1:13" ht="28.5">
      <c r="A274" s="148" t="str">
        <f t="shared" si="8"/>
        <v>Product ListB5</v>
      </c>
      <c r="B274" s="148" t="s">
        <v>740</v>
      </c>
      <c r="C274" s="148" t="s">
        <v>521</v>
      </c>
      <c r="D274" s="182" t="s">
        <v>11656</v>
      </c>
      <c r="E274" s="293" t="s">
        <v>13211</v>
      </c>
      <c r="F274" s="299" t="s">
        <v>270</v>
      </c>
      <c r="G274" s="182" t="s">
        <v>13715</v>
      </c>
      <c r="H274" s="148" t="s">
        <v>296</v>
      </c>
      <c r="I274" s="148" t="s">
        <v>153</v>
      </c>
      <c r="J274" s="182" t="s">
        <v>634</v>
      </c>
      <c r="K274" s="150" t="s">
        <v>46</v>
      </c>
      <c r="L274" s="184" t="s">
        <v>14</v>
      </c>
      <c r="M274" s="182" t="s">
        <v>12495</v>
      </c>
    </row>
    <row r="275" spans="1:13" ht="28.5">
      <c r="A275" s="148" t="str">
        <f t="shared" si="8"/>
        <v>Product ListC5</v>
      </c>
      <c r="B275" s="148" t="s">
        <v>740</v>
      </c>
      <c r="C275" s="148" t="s">
        <v>539</v>
      </c>
      <c r="D275" s="182" t="s">
        <v>11657</v>
      </c>
      <c r="E275" s="293" t="s">
        <v>12496</v>
      </c>
      <c r="F275" s="299" t="s">
        <v>271</v>
      </c>
      <c r="G275" s="182" t="s">
        <v>13716</v>
      </c>
      <c r="H275" s="148" t="s">
        <v>297</v>
      </c>
      <c r="I275" s="148" t="s">
        <v>154</v>
      </c>
      <c r="J275" s="182" t="s">
        <v>511</v>
      </c>
      <c r="K275" s="150" t="s">
        <v>47</v>
      </c>
      <c r="L275" s="184" t="s">
        <v>15</v>
      </c>
      <c r="M275" s="182" t="s">
        <v>12497</v>
      </c>
    </row>
    <row r="276" spans="1:13" ht="28.5">
      <c r="A276" s="148" t="str">
        <f t="shared" si="8"/>
        <v>Product ListD5</v>
      </c>
      <c r="B276" s="148" t="s">
        <v>740</v>
      </c>
      <c r="C276" s="148" t="s">
        <v>741</v>
      </c>
      <c r="D276" s="182" t="s">
        <v>456</v>
      </c>
      <c r="E276" s="293" t="s">
        <v>189</v>
      </c>
      <c r="F276" s="299" t="s">
        <v>590</v>
      </c>
      <c r="G276" s="182" t="s">
        <v>13659</v>
      </c>
      <c r="H276" s="148" t="s">
        <v>497</v>
      </c>
      <c r="I276" s="148" t="s">
        <v>498</v>
      </c>
      <c r="J276" s="182" t="s">
        <v>560</v>
      </c>
      <c r="K276" s="150" t="s">
        <v>499</v>
      </c>
      <c r="L276" s="184" t="s">
        <v>342</v>
      </c>
      <c r="M276" s="182" t="s">
        <v>12363</v>
      </c>
    </row>
    <row r="277" spans="1:13" ht="28.5">
      <c r="A277" s="148" t="str">
        <f t="shared" si="8"/>
        <v>GeneralCpy</v>
      </c>
      <c r="B277" s="148" t="s">
        <v>369</v>
      </c>
      <c r="C277" s="148" t="s">
        <v>370</v>
      </c>
      <c r="D277" s="148" t="s">
        <v>13796</v>
      </c>
      <c r="E277" s="294" t="s">
        <v>13968</v>
      </c>
      <c r="F277" s="299" t="s">
        <v>13967</v>
      </c>
      <c r="G277" s="148" t="s">
        <v>13797</v>
      </c>
      <c r="H277" s="148" t="s">
        <v>13798</v>
      </c>
      <c r="I277" s="148" t="s">
        <v>13799</v>
      </c>
      <c r="J277" s="148" t="s">
        <v>13800</v>
      </c>
      <c r="K277" s="148" t="s">
        <v>13801</v>
      </c>
      <c r="L277" s="148" t="s">
        <v>13802</v>
      </c>
      <c r="M277" s="148" t="s">
        <v>13803</v>
      </c>
    </row>
    <row r="278" spans="1:13">
      <c r="A278" s="148" t="s">
        <v>813</v>
      </c>
      <c r="B278" s="148" t="s">
        <v>369</v>
      </c>
      <c r="E278" s="282"/>
      <c r="F278" s="299"/>
      <c r="M278" s="148"/>
    </row>
    <row r="279" spans="1:13">
      <c r="E279" s="282"/>
      <c r="F279" s="299"/>
      <c r="M279" s="148"/>
    </row>
    <row r="280" spans="1:13" ht="99.75">
      <c r="A280" s="148" t="s">
        <v>456</v>
      </c>
      <c r="D280" s="148" t="s">
        <v>12725</v>
      </c>
      <c r="E280" s="282" t="s">
        <v>13212</v>
      </c>
      <c r="F280" s="299" t="s">
        <v>12681</v>
      </c>
      <c r="G280" s="148" t="s">
        <v>14035</v>
      </c>
      <c r="H280" s="148" t="s">
        <v>1283</v>
      </c>
      <c r="I280" s="148" t="s">
        <v>1288</v>
      </c>
      <c r="J280" s="148" t="s">
        <v>1289</v>
      </c>
      <c r="K280" s="148" t="s">
        <v>1294</v>
      </c>
      <c r="L280" s="171" t="s">
        <v>1295</v>
      </c>
      <c r="M280" s="148" t="s">
        <v>12556</v>
      </c>
    </row>
    <row r="281" spans="1:13" ht="28.5">
      <c r="A281" s="148" t="s">
        <v>456</v>
      </c>
      <c r="D281" s="148" t="s">
        <v>208</v>
      </c>
      <c r="E281" s="282" t="s">
        <v>214</v>
      </c>
      <c r="F281" s="299" t="s">
        <v>219</v>
      </c>
      <c r="G281" s="150" t="s">
        <v>215</v>
      </c>
      <c r="H281" s="148" t="s">
        <v>56</v>
      </c>
      <c r="I281" s="148" t="s">
        <v>155</v>
      </c>
      <c r="J281" s="148" t="s">
        <v>775</v>
      </c>
      <c r="K281" s="148" t="s">
        <v>49</v>
      </c>
      <c r="L281" s="178" t="s">
        <v>212</v>
      </c>
      <c r="M281" s="148" t="s">
        <v>12557</v>
      </c>
    </row>
    <row r="282" spans="1:13" ht="42.75">
      <c r="A282" s="148" t="s">
        <v>456</v>
      </c>
      <c r="D282" s="148" t="s">
        <v>209</v>
      </c>
      <c r="E282" s="282" t="s">
        <v>210</v>
      </c>
      <c r="F282" s="299" t="s">
        <v>220</v>
      </c>
      <c r="G282" s="150" t="s">
        <v>216</v>
      </c>
      <c r="H282" s="148" t="s">
        <v>57</v>
      </c>
      <c r="I282" s="148" t="s">
        <v>156</v>
      </c>
      <c r="J282" s="148" t="s">
        <v>786</v>
      </c>
      <c r="K282" s="148" t="s">
        <v>50</v>
      </c>
      <c r="L282" s="178" t="s">
        <v>211</v>
      </c>
      <c r="M282" s="148" t="s">
        <v>12558</v>
      </c>
    </row>
    <row r="283" spans="1:13" ht="99.75">
      <c r="A283" s="148" t="s">
        <v>456</v>
      </c>
      <c r="D283" s="148" t="s">
        <v>202</v>
      </c>
      <c r="E283" s="282" t="s">
        <v>203</v>
      </c>
      <c r="F283" s="299" t="s">
        <v>204</v>
      </c>
      <c r="G283" s="150" t="s">
        <v>217</v>
      </c>
      <c r="H283" s="148" t="s">
        <v>58</v>
      </c>
      <c r="I283" s="148" t="s">
        <v>157</v>
      </c>
      <c r="J283" s="148" t="s">
        <v>205</v>
      </c>
      <c r="K283" s="148" t="s">
        <v>206</v>
      </c>
      <c r="L283" s="178" t="s">
        <v>207</v>
      </c>
      <c r="M283" s="148" t="s">
        <v>12559</v>
      </c>
    </row>
    <row r="284" spans="1:13" ht="28.5">
      <c r="A284" s="148" t="s">
        <v>456</v>
      </c>
      <c r="D284" s="148" t="s">
        <v>192</v>
      </c>
      <c r="E284" s="282" t="s">
        <v>193</v>
      </c>
      <c r="F284" s="299" t="s">
        <v>221</v>
      </c>
      <c r="G284" s="150" t="s">
        <v>194</v>
      </c>
      <c r="H284" s="148" t="s">
        <v>59</v>
      </c>
      <c r="I284" s="148" t="s">
        <v>158</v>
      </c>
      <c r="J284" s="148" t="s">
        <v>776</v>
      </c>
      <c r="K284" s="148" t="s">
        <v>53</v>
      </c>
      <c r="L284" s="178" t="s">
        <v>213</v>
      </c>
      <c r="M284" s="148" t="s">
        <v>12560</v>
      </c>
    </row>
    <row r="285" spans="1:13" ht="42.75">
      <c r="A285" s="148" t="s">
        <v>456</v>
      </c>
      <c r="D285" s="148" t="s">
        <v>195</v>
      </c>
      <c r="E285" s="282" t="s">
        <v>196</v>
      </c>
      <c r="F285" s="299" t="s">
        <v>222</v>
      </c>
      <c r="G285" s="150" t="s">
        <v>197</v>
      </c>
      <c r="H285" s="148" t="s">
        <v>60</v>
      </c>
      <c r="I285" s="148" t="s">
        <v>159</v>
      </c>
      <c r="J285" s="148" t="s">
        <v>777</v>
      </c>
      <c r="K285" s="148" t="s">
        <v>51</v>
      </c>
      <c r="L285" s="178" t="s">
        <v>198</v>
      </c>
      <c r="M285" s="148" t="s">
        <v>12561</v>
      </c>
    </row>
    <row r="286" spans="1:13" ht="99.75">
      <c r="A286" s="148" t="s">
        <v>456</v>
      </c>
      <c r="D286" s="148" t="s">
        <v>201</v>
      </c>
      <c r="E286" s="282" t="s">
        <v>13213</v>
      </c>
      <c r="F286" s="299" t="s">
        <v>12682</v>
      </c>
      <c r="G286" s="150" t="s">
        <v>218</v>
      </c>
      <c r="H286" s="148" t="s">
        <v>199</v>
      </c>
      <c r="I286" s="148" t="s">
        <v>160</v>
      </c>
      <c r="J286" s="148" t="s">
        <v>778</v>
      </c>
      <c r="K286" s="148" t="s">
        <v>52</v>
      </c>
      <c r="L286" s="178" t="s">
        <v>200</v>
      </c>
      <c r="M286" s="148" t="s">
        <v>12562</v>
      </c>
    </row>
  </sheetData>
  <autoFilter ref="A1:M286" xr:uid="{00000000-0009-0000-0000-000008000000}"/>
  <customSheetViews>
    <customSheetView guid="{4BDF1A28-30D5-449D-B20E-D6C97EF9FAE1}" showAutoFilter="1">
      <selection activeCell="C174" sqref="C174"/>
      <pageMargins left="0.75" right="0.75" top="1" bottom="1" header="0.3" footer="0.3"/>
      <pageSetup paperSize="9" orientation="portrait"/>
      <autoFilter ref="B1:N1" xr:uid="{2D51AD0C-5DE5-4B9C-9041-03F3E7C42055}"/>
    </customSheetView>
    <customSheetView guid="{C59130F4-2E03-5E48-94CE-6E4A0484DB9E}" showAutoFilter="1">
      <selection activeCell="E4" sqref="E4"/>
      <pageMargins left="0.75" right="0.75" top="1" bottom="1" header="0.3" footer="0.3"/>
      <pageSetup paperSize="9" orientation="portrait"/>
      <headerFooter alignWithMargins="0"/>
      <autoFilter ref="B1:N1" xr:uid="{3383EA9E-026E-4C42-91A2-896D8C90BD34}"/>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a54701f6-876b-4337-a24e-543e1bd311e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98893d5f-232f-4f98-b444-edffba233996"/>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Martin Rudloff</cp:lastModifiedBy>
  <cp:lastPrinted>2021-08-04T19:10:59Z</cp:lastPrinted>
  <dcterms:created xsi:type="dcterms:W3CDTF">2010-06-21T21:00:23Z</dcterms:created>
  <dcterms:modified xsi:type="dcterms:W3CDTF">2021-08-04T20:57:43Z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